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lan poslovanja 2024\"/>
    </mc:Choice>
  </mc:AlternateContent>
  <xr:revisionPtr revIDLastSave="0" documentId="8_{72FAAB23-CE71-4F97-B043-A060CDC9D596}" xr6:coauthVersionLast="47" xr6:coauthVersionMax="47" xr10:uidLastSave="{00000000-0000-0000-0000-000000000000}"/>
  <bookViews>
    <workbookView xWindow="-120" yWindow="-120" windowWidth="29040" windowHeight="15840" tabRatio="856" activeTab="9" xr2:uid="{00000000-000D-0000-FFFF-FFFF00000000}"/>
  </bookViews>
  <sheets>
    <sheet name="1-Zaposlenost" sheetId="17" r:id="rId1"/>
    <sheet name="2-Broj radnika" sheetId="31" r:id="rId2"/>
    <sheet name="3-Fizicki opseg usluga" sheetId="18" r:id="rId3"/>
    <sheet name="4-RN dob i gub" sheetId="34" r:id="rId4"/>
    <sheet name="5-Bilanca" sheetId="36" r:id="rId5"/>
    <sheet name="6-Vrijed_investicija" sheetId="23" r:id="rId6"/>
    <sheet name="7-Izvori investicija-1" sheetId="24" r:id="rId7"/>
    <sheet name="8-Izvori investicija-3" sheetId="28" r:id="rId8"/>
    <sheet name="9-Novcani tijek" sheetId="29" r:id="rId9"/>
    <sheet name="10-Pokaz.uspj" sheetId="30" r:id="rId10"/>
  </sheets>
  <definedNames>
    <definedName name="aktiva1" localSheetId="9">#REF!</definedName>
    <definedName name="aktiva1" localSheetId="1">#REF!</definedName>
    <definedName name="aktiva1" localSheetId="3">#REF!</definedName>
    <definedName name="aktiva1" localSheetId="4">'5-Bilanca'!$J$26</definedName>
    <definedName name="aktiva1" localSheetId="7">#REF!</definedName>
    <definedName name="aktiva1" localSheetId="8">#REF!</definedName>
    <definedName name="aktiva1">#REF!</definedName>
    <definedName name="aktiva2" localSheetId="9">#REF!</definedName>
    <definedName name="aktiva2" localSheetId="1">#REF!</definedName>
    <definedName name="aktiva2" localSheetId="3">#REF!</definedName>
    <definedName name="aktiva2" localSheetId="4">'5-Bilanca'!#REF!</definedName>
    <definedName name="aktiva2" localSheetId="7">#REF!</definedName>
    <definedName name="aktiva2" localSheetId="8">#REF!</definedName>
    <definedName name="aktiva2">#REF!</definedName>
    <definedName name="pasiva1" localSheetId="9">#REF!</definedName>
    <definedName name="pasiva1" localSheetId="1">#REF!</definedName>
    <definedName name="pasiva1" localSheetId="3">#REF!</definedName>
    <definedName name="pasiva1" localSheetId="4">'5-Bilanca'!$J$72</definedName>
    <definedName name="pasiva1" localSheetId="7">#REF!</definedName>
    <definedName name="pasiva1" localSheetId="8">#REF!</definedName>
    <definedName name="pasiva1">#REF!</definedName>
    <definedName name="pasiva2" localSheetId="9">#REF!</definedName>
    <definedName name="pasiva2" localSheetId="1">#REF!</definedName>
    <definedName name="pasiva2" localSheetId="3">#REF!</definedName>
    <definedName name="pasiva2" localSheetId="4">'5-Bilanca'!#REF!</definedName>
    <definedName name="pasiva2" localSheetId="7">#REF!</definedName>
    <definedName name="pasiva2" localSheetId="8">#REF!</definedName>
    <definedName name="pasiva2">#REF!</definedName>
    <definedName name="_xlnm.Print_Area" localSheetId="9">'10-Pokaz.uspj'!$A$1:$G$37</definedName>
    <definedName name="_xlnm.Print_Area" localSheetId="0">'1-Zaposlenost'!$A$1:$U$22</definedName>
    <definedName name="_xlnm.Print_Area" localSheetId="1">'2-Broj radnika'!$A$1:$K$48</definedName>
    <definedName name="_xlnm.Print_Area" localSheetId="2">'3-Fizicki opseg usluga'!$A$1:$J$16</definedName>
    <definedName name="_xlnm.Print_Area" localSheetId="3">'4-RN dob i gub'!$A$1:$I$46</definedName>
    <definedName name="_xlnm.Print_Area" localSheetId="4">'5-Bilanca'!$A$1:$N$72</definedName>
    <definedName name="_xlnm.Print_Area" localSheetId="8">'9-Novcani tijek'!$A$1:$C$39</definedName>
    <definedName name="UPRIHODI1" localSheetId="9">#REF!</definedName>
    <definedName name="UPRIHODI1" localSheetId="1">#REF!</definedName>
    <definedName name="UPRIHODI1" localSheetId="3">#REF!</definedName>
    <definedName name="UPRIHODI1" localSheetId="4">'5-Bilanca'!#REF!</definedName>
    <definedName name="UPRIHODI1" localSheetId="7">#REF!</definedName>
    <definedName name="UPRIHODI1" localSheetId="8">#REF!</definedName>
    <definedName name="UPRIHODI1">#REF!</definedName>
    <definedName name="uprihodi2" localSheetId="9">#REF!</definedName>
    <definedName name="uprihodi2" localSheetId="1">#REF!</definedName>
    <definedName name="uprihodi2" localSheetId="3">#REF!</definedName>
    <definedName name="uprihodi2" localSheetId="4">'5-Bilanca'!#REF!</definedName>
    <definedName name="uprihodi2" localSheetId="8">#REF!</definedName>
    <definedName name="uprihodi2">#REF!</definedName>
    <definedName name="urashodi1" localSheetId="9">#REF!</definedName>
    <definedName name="urashodi1" localSheetId="1">#REF!</definedName>
    <definedName name="urashodi1" localSheetId="3">#REF!</definedName>
    <definedName name="urashodi1" localSheetId="4">'5-Bilanca'!#REF!</definedName>
    <definedName name="urashodi1" localSheetId="8">#REF!</definedName>
    <definedName name="urashodi1">#REF!</definedName>
    <definedName name="urashodi2" localSheetId="9">#REF!</definedName>
    <definedName name="urashodi2" localSheetId="1">#REF!</definedName>
    <definedName name="urashodi2" localSheetId="3">#REF!</definedName>
    <definedName name="urashodi2" localSheetId="4">'5-Bilanca'!#REF!</definedName>
    <definedName name="urashodi2" localSheetId="8">#REF!</definedName>
    <definedName name="urashodi2">#REF!</definedName>
  </definedNames>
  <calcPr calcId="181029" iterateDelta="9.9999999999999959E-4"/>
</workbook>
</file>

<file path=xl/calcChain.xml><?xml version="1.0" encoding="utf-8"?>
<calcChain xmlns="http://schemas.openxmlformats.org/spreadsheetml/2006/main">
  <c r="F32" i="34" l="1"/>
  <c r="E32" i="34"/>
  <c r="F34" i="34"/>
  <c r="F33" i="34"/>
  <c r="E22" i="30" l="1"/>
  <c r="E19" i="30"/>
  <c r="F39" i="34"/>
  <c r="F16" i="34"/>
  <c r="C33" i="29" l="1"/>
  <c r="C20" i="29"/>
  <c r="B33" i="29"/>
  <c r="B20" i="29"/>
  <c r="F70" i="36"/>
  <c r="F40" i="36"/>
  <c r="F72" i="36" s="1"/>
  <c r="I69" i="36"/>
  <c r="I68" i="36"/>
  <c r="I67" i="36"/>
  <c r="I64" i="36"/>
  <c r="I61" i="36"/>
  <c r="I60" i="36"/>
  <c r="I57" i="36"/>
  <c r="I55" i="36"/>
  <c r="I54" i="36"/>
  <c r="I53" i="36"/>
  <c r="I52" i="36"/>
  <c r="I51" i="36"/>
  <c r="I50" i="36"/>
  <c r="I49" i="36"/>
  <c r="I48" i="36"/>
  <c r="I47" i="36"/>
  <c r="I46" i="36"/>
  <c r="I45" i="36"/>
  <c r="I44" i="36"/>
  <c r="I43" i="36"/>
  <c r="I42" i="36"/>
  <c r="I41" i="36"/>
  <c r="I39" i="36"/>
  <c r="I36" i="36"/>
  <c r="I35" i="36"/>
  <c r="I34" i="36"/>
  <c r="I33" i="36"/>
  <c r="I31" i="36"/>
  <c r="G69" i="36"/>
  <c r="G68" i="36"/>
  <c r="G67" i="36"/>
  <c r="G64" i="36"/>
  <c r="G62" i="36"/>
  <c r="G61" i="36"/>
  <c r="G60" i="36"/>
  <c r="G57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39" i="36"/>
  <c r="G36" i="36"/>
  <c r="G35" i="36"/>
  <c r="G34" i="36"/>
  <c r="G33" i="36"/>
  <c r="G31" i="36"/>
  <c r="G11" i="36"/>
  <c r="G12" i="36"/>
  <c r="G13" i="36"/>
  <c r="G15" i="36"/>
  <c r="G16" i="36"/>
  <c r="G17" i="36"/>
  <c r="G19" i="36"/>
  <c r="G22" i="36"/>
  <c r="F24" i="36"/>
  <c r="I22" i="36"/>
  <c r="I19" i="36"/>
  <c r="I17" i="36"/>
  <c r="I16" i="36"/>
  <c r="I15" i="36"/>
  <c r="I13" i="36"/>
  <c r="I12" i="36"/>
  <c r="I11" i="36"/>
  <c r="F18" i="36"/>
  <c r="F26" i="36" s="1"/>
  <c r="N55" i="36"/>
  <c r="H26" i="36" l="1"/>
  <c r="D16" i="34" l="1"/>
  <c r="D8" i="34" s="1"/>
  <c r="D7" i="34" s="1"/>
  <c r="E16" i="34"/>
  <c r="E26" i="34"/>
  <c r="D32" i="34"/>
  <c r="D28" i="34"/>
  <c r="D26" i="34" s="1"/>
  <c r="D25" i="34" s="1"/>
  <c r="E28" i="34"/>
  <c r="F28" i="34"/>
  <c r="F8" i="34"/>
  <c r="E25" i="34" l="1"/>
  <c r="E31" i="30"/>
  <c r="E29" i="30"/>
  <c r="F7" i="34"/>
  <c r="F26" i="34"/>
  <c r="D43" i="34"/>
  <c r="D41" i="34"/>
  <c r="D44" i="34"/>
  <c r="D40" i="34"/>
  <c r="F25" i="34" l="1"/>
  <c r="F31" i="30"/>
  <c r="F29" i="30"/>
  <c r="F12" i="30"/>
  <c r="F9" i="18"/>
  <c r="F10" i="18"/>
  <c r="F16" i="30" l="1"/>
  <c r="F10" i="30"/>
  <c r="F43" i="34"/>
  <c r="F14" i="30" s="1"/>
  <c r="F40" i="34"/>
  <c r="F44" i="34"/>
  <c r="F41" i="34"/>
  <c r="A1" i="36"/>
  <c r="N73" i="36" l="1"/>
  <c r="M73" i="36"/>
  <c r="L73" i="36"/>
  <c r="M72" i="36"/>
  <c r="N71" i="36"/>
  <c r="M71" i="36"/>
  <c r="M70" i="36"/>
  <c r="J70" i="36"/>
  <c r="D70" i="36"/>
  <c r="N69" i="36"/>
  <c r="M69" i="36"/>
  <c r="L69" i="36"/>
  <c r="K69" i="36"/>
  <c r="E69" i="36"/>
  <c r="N68" i="36"/>
  <c r="M68" i="36"/>
  <c r="L68" i="36"/>
  <c r="K68" i="36"/>
  <c r="E68" i="36"/>
  <c r="N67" i="36"/>
  <c r="M67" i="36"/>
  <c r="L67" i="36"/>
  <c r="K67" i="36"/>
  <c r="E67" i="36"/>
  <c r="N66" i="36"/>
  <c r="M66" i="36"/>
  <c r="L66" i="36"/>
  <c r="N65" i="36"/>
  <c r="M65" i="36"/>
  <c r="L65" i="36"/>
  <c r="N64" i="36"/>
  <c r="M64" i="36"/>
  <c r="L64" i="36"/>
  <c r="K64" i="36"/>
  <c r="E64" i="36"/>
  <c r="N63" i="36"/>
  <c r="M63" i="36"/>
  <c r="L63" i="36"/>
  <c r="N62" i="36"/>
  <c r="M62" i="36"/>
  <c r="L62" i="36"/>
  <c r="N61" i="36"/>
  <c r="M61" i="36"/>
  <c r="L61" i="36"/>
  <c r="K61" i="36"/>
  <c r="E61" i="36"/>
  <c r="N60" i="36"/>
  <c r="M60" i="36"/>
  <c r="L60" i="36"/>
  <c r="K60" i="36"/>
  <c r="E60" i="36"/>
  <c r="N59" i="36"/>
  <c r="M59" i="36"/>
  <c r="L59" i="36"/>
  <c r="N58" i="36"/>
  <c r="M58" i="36"/>
  <c r="L58" i="36"/>
  <c r="N57" i="36"/>
  <c r="M57" i="36"/>
  <c r="L57" i="36"/>
  <c r="K57" i="36"/>
  <c r="E57" i="36"/>
  <c r="N56" i="36"/>
  <c r="M56" i="36"/>
  <c r="L56" i="36"/>
  <c r="M55" i="36"/>
  <c r="L55" i="36"/>
  <c r="K55" i="36"/>
  <c r="E55" i="36"/>
  <c r="N54" i="36"/>
  <c r="M54" i="36"/>
  <c r="J54" i="36"/>
  <c r="K54" i="36" s="1"/>
  <c r="D54" i="36"/>
  <c r="L54" i="36" s="1"/>
  <c r="N53" i="36"/>
  <c r="M53" i="36"/>
  <c r="L53" i="36"/>
  <c r="K53" i="36"/>
  <c r="E53" i="36"/>
  <c r="N52" i="36"/>
  <c r="M52" i="36"/>
  <c r="L52" i="36"/>
  <c r="K52" i="36"/>
  <c r="E52" i="36"/>
  <c r="N51" i="36"/>
  <c r="M51" i="36"/>
  <c r="L51" i="36"/>
  <c r="K51" i="36"/>
  <c r="E51" i="36"/>
  <c r="N50" i="36"/>
  <c r="M50" i="36"/>
  <c r="L50" i="36"/>
  <c r="K50" i="36"/>
  <c r="E50" i="36"/>
  <c r="N49" i="36"/>
  <c r="M49" i="36"/>
  <c r="L49" i="36"/>
  <c r="K49" i="36"/>
  <c r="E49" i="36"/>
  <c r="N48" i="36"/>
  <c r="M48" i="36"/>
  <c r="L48" i="36"/>
  <c r="K48" i="36"/>
  <c r="E48" i="36"/>
  <c r="N47" i="36"/>
  <c r="M47" i="36"/>
  <c r="L47" i="36"/>
  <c r="K47" i="36"/>
  <c r="E47" i="36"/>
  <c r="N46" i="36"/>
  <c r="M46" i="36"/>
  <c r="L46" i="36"/>
  <c r="K46" i="36"/>
  <c r="E46" i="36"/>
  <c r="N45" i="36"/>
  <c r="M45" i="36"/>
  <c r="L45" i="36"/>
  <c r="K45" i="36"/>
  <c r="E45" i="36"/>
  <c r="N44" i="36"/>
  <c r="M44" i="36"/>
  <c r="L44" i="36"/>
  <c r="K44" i="36"/>
  <c r="E44" i="36"/>
  <c r="N43" i="36"/>
  <c r="M43" i="36"/>
  <c r="L43" i="36"/>
  <c r="K43" i="36"/>
  <c r="E43" i="36"/>
  <c r="N42" i="36"/>
  <c r="M42" i="36"/>
  <c r="L42" i="36"/>
  <c r="K42" i="36"/>
  <c r="E42" i="36"/>
  <c r="N41" i="36"/>
  <c r="M41" i="36"/>
  <c r="L41" i="36"/>
  <c r="M40" i="36"/>
  <c r="J40" i="36"/>
  <c r="D40" i="36"/>
  <c r="N39" i="36"/>
  <c r="M39" i="36"/>
  <c r="L39" i="36"/>
  <c r="K39" i="36"/>
  <c r="E39" i="36"/>
  <c r="N38" i="36"/>
  <c r="M38" i="36"/>
  <c r="L38" i="36"/>
  <c r="N37" i="36"/>
  <c r="M37" i="36"/>
  <c r="L37" i="36"/>
  <c r="N36" i="36"/>
  <c r="M36" i="36"/>
  <c r="L36" i="36"/>
  <c r="K36" i="36"/>
  <c r="E36" i="36"/>
  <c r="N35" i="36"/>
  <c r="M35" i="36"/>
  <c r="L35" i="36"/>
  <c r="K35" i="36"/>
  <c r="E35" i="36"/>
  <c r="N34" i="36"/>
  <c r="M34" i="36"/>
  <c r="L34" i="36"/>
  <c r="K34" i="36"/>
  <c r="E34" i="36"/>
  <c r="N33" i="36"/>
  <c r="M33" i="36"/>
  <c r="L33" i="36"/>
  <c r="K33" i="36"/>
  <c r="E33" i="36"/>
  <c r="N32" i="36"/>
  <c r="M32" i="36"/>
  <c r="L32" i="36"/>
  <c r="A32" i="36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N31" i="36"/>
  <c r="M31" i="36"/>
  <c r="L31" i="36"/>
  <c r="K31" i="36"/>
  <c r="E31" i="36"/>
  <c r="N30" i="36"/>
  <c r="M30" i="36"/>
  <c r="L30" i="36"/>
  <c r="N27" i="36"/>
  <c r="M27" i="36"/>
  <c r="L27" i="36"/>
  <c r="M26" i="36"/>
  <c r="N25" i="36"/>
  <c r="M25" i="36"/>
  <c r="L25" i="36"/>
  <c r="M24" i="36"/>
  <c r="J24" i="36"/>
  <c r="D24" i="36"/>
  <c r="N23" i="36"/>
  <c r="M23" i="36"/>
  <c r="L23" i="36"/>
  <c r="N22" i="36"/>
  <c r="M22" i="36"/>
  <c r="L22" i="36"/>
  <c r="K22" i="36"/>
  <c r="E22" i="36"/>
  <c r="N21" i="36"/>
  <c r="M21" i="36"/>
  <c r="L21" i="36"/>
  <c r="N20" i="36"/>
  <c r="M20" i="36"/>
  <c r="L20" i="36"/>
  <c r="N19" i="36"/>
  <c r="M19" i="36"/>
  <c r="L19" i="36"/>
  <c r="K19" i="36"/>
  <c r="E19" i="36"/>
  <c r="M18" i="36"/>
  <c r="J18" i="36"/>
  <c r="N18" i="36" s="1"/>
  <c r="D18" i="36"/>
  <c r="N17" i="36"/>
  <c r="M17" i="36"/>
  <c r="L17" i="36"/>
  <c r="K17" i="36"/>
  <c r="E17" i="36"/>
  <c r="N16" i="36"/>
  <c r="M16" i="36"/>
  <c r="L16" i="36"/>
  <c r="K16" i="36"/>
  <c r="E16" i="36"/>
  <c r="N15" i="36"/>
  <c r="M15" i="36"/>
  <c r="L15" i="36"/>
  <c r="K15" i="36"/>
  <c r="E15" i="36"/>
  <c r="N14" i="36"/>
  <c r="M14" i="36"/>
  <c r="L14" i="36"/>
  <c r="N13" i="36"/>
  <c r="M13" i="36"/>
  <c r="L13" i="36"/>
  <c r="K13" i="36"/>
  <c r="E13" i="36"/>
  <c r="N12" i="36"/>
  <c r="M12" i="36"/>
  <c r="L12" i="36"/>
  <c r="K12" i="36"/>
  <c r="E12" i="36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N11" i="36"/>
  <c r="M11" i="36"/>
  <c r="L11" i="36"/>
  <c r="K11" i="36"/>
  <c r="E11" i="36"/>
  <c r="F22" i="30" l="1"/>
  <c r="N70" i="36"/>
  <c r="N24" i="36"/>
  <c r="N40" i="36"/>
  <c r="D26" i="36"/>
  <c r="E54" i="36"/>
  <c r="J26" i="36"/>
  <c r="J72" i="36"/>
  <c r="D72" i="36"/>
  <c r="G71" i="36" s="1"/>
  <c r="L71" i="36"/>
  <c r="L24" i="36"/>
  <c r="L70" i="36"/>
  <c r="L18" i="36"/>
  <c r="L40" i="36"/>
  <c r="G26" i="36" l="1"/>
  <c r="I26" i="36"/>
  <c r="E25" i="36"/>
  <c r="G23" i="36"/>
  <c r="G20" i="36"/>
  <c r="G21" i="36"/>
  <c r="G25" i="36"/>
  <c r="G14" i="36"/>
  <c r="G18" i="36"/>
  <c r="G24" i="36"/>
  <c r="K71" i="36"/>
  <c r="I72" i="36"/>
  <c r="G72" i="36"/>
  <c r="F19" i="30"/>
  <c r="E71" i="36"/>
  <c r="G63" i="36"/>
  <c r="G58" i="36"/>
  <c r="G65" i="36"/>
  <c r="G70" i="36"/>
  <c r="G66" i="36"/>
  <c r="G59" i="36"/>
  <c r="G56" i="36"/>
  <c r="E70" i="36"/>
  <c r="E63" i="36"/>
  <c r="E62" i="36"/>
  <c r="E58" i="36"/>
  <c r="E65" i="36"/>
  <c r="E56" i="36"/>
  <c r="E59" i="36"/>
  <c r="E66" i="36"/>
  <c r="E38" i="36"/>
  <c r="G38" i="36"/>
  <c r="G37" i="36"/>
  <c r="G40" i="36"/>
  <c r="E32" i="36"/>
  <c r="I56" i="36"/>
  <c r="I40" i="36"/>
  <c r="I32" i="36"/>
  <c r="G32" i="36"/>
  <c r="I59" i="36"/>
  <c r="I58" i="36"/>
  <c r="I65" i="36"/>
  <c r="I71" i="36"/>
  <c r="I63" i="36"/>
  <c r="I66" i="36"/>
  <c r="I70" i="36"/>
  <c r="I62" i="36"/>
  <c r="I38" i="36"/>
  <c r="I37" i="36"/>
  <c r="E37" i="36"/>
  <c r="E41" i="36"/>
  <c r="E40" i="36"/>
  <c r="I18" i="36"/>
  <c r="I24" i="36"/>
  <c r="I23" i="36"/>
  <c r="I14" i="36"/>
  <c r="I21" i="36"/>
  <c r="I20" i="36"/>
  <c r="I25" i="36"/>
  <c r="E23" i="36"/>
  <c r="E20" i="36"/>
  <c r="E21" i="36"/>
  <c r="E18" i="36"/>
  <c r="E24" i="36"/>
  <c r="L26" i="36"/>
  <c r="E14" i="36"/>
  <c r="K62" i="36"/>
  <c r="K65" i="36"/>
  <c r="K63" i="36"/>
  <c r="K66" i="36"/>
  <c r="K58" i="36"/>
  <c r="K59" i="36"/>
  <c r="K38" i="36"/>
  <c r="K56" i="36"/>
  <c r="K70" i="36"/>
  <c r="K32" i="36"/>
  <c r="K37" i="36"/>
  <c r="K41" i="36"/>
  <c r="K40" i="36"/>
  <c r="K21" i="36"/>
  <c r="K23" i="36"/>
  <c r="K24" i="36"/>
  <c r="K14" i="36"/>
  <c r="K20" i="36"/>
  <c r="K18" i="36"/>
  <c r="K72" i="36"/>
  <c r="N72" i="36"/>
  <c r="E26" i="36"/>
  <c r="K26" i="36"/>
  <c r="N26" i="36"/>
  <c r="E72" i="36"/>
  <c r="L72" i="36"/>
  <c r="A4" i="30" l="1"/>
  <c r="A5" i="29"/>
  <c r="A2" i="28"/>
  <c r="A3" i="24"/>
  <c r="A4" i="23"/>
  <c r="A3" i="34"/>
  <c r="A5" i="18"/>
  <c r="A1" i="31"/>
  <c r="I42" i="34" l="1"/>
  <c r="H42" i="34"/>
  <c r="G42" i="34"/>
  <c r="I39" i="34"/>
  <c r="H39" i="34"/>
  <c r="G39" i="34"/>
  <c r="I38" i="34"/>
  <c r="H38" i="34"/>
  <c r="G38" i="34"/>
  <c r="I37" i="34"/>
  <c r="H37" i="34"/>
  <c r="G37" i="34"/>
  <c r="I36" i="34"/>
  <c r="H36" i="34"/>
  <c r="G36" i="34"/>
  <c r="I35" i="34"/>
  <c r="H35" i="34"/>
  <c r="G35" i="34"/>
  <c r="I34" i="34"/>
  <c r="H34" i="34"/>
  <c r="G34" i="34"/>
  <c r="I33" i="34"/>
  <c r="H33" i="34"/>
  <c r="G33" i="34"/>
  <c r="H32" i="34"/>
  <c r="I32" i="34"/>
  <c r="C32" i="34"/>
  <c r="I31" i="34"/>
  <c r="H31" i="34"/>
  <c r="G31" i="34"/>
  <c r="I30" i="34"/>
  <c r="H30" i="34"/>
  <c r="G30" i="34"/>
  <c r="I29" i="34"/>
  <c r="H29" i="34"/>
  <c r="G29" i="34"/>
  <c r="H28" i="34"/>
  <c r="I28" i="34"/>
  <c r="C28" i="34"/>
  <c r="I27" i="34"/>
  <c r="H27" i="34"/>
  <c r="G27" i="34"/>
  <c r="H26" i="34"/>
  <c r="H25" i="34"/>
  <c r="I24" i="34"/>
  <c r="H24" i="34"/>
  <c r="G24" i="34"/>
  <c r="I23" i="34"/>
  <c r="H23" i="34"/>
  <c r="G23" i="34"/>
  <c r="I22" i="34"/>
  <c r="H22" i="34"/>
  <c r="G22" i="34"/>
  <c r="I21" i="34"/>
  <c r="H21" i="34"/>
  <c r="G21" i="34"/>
  <c r="I20" i="34"/>
  <c r="H20" i="34"/>
  <c r="G20" i="34"/>
  <c r="I19" i="34"/>
  <c r="H19" i="34"/>
  <c r="G19" i="34"/>
  <c r="I18" i="34"/>
  <c r="H18" i="34"/>
  <c r="G18" i="34"/>
  <c r="I17" i="34"/>
  <c r="H17" i="34"/>
  <c r="G17" i="34"/>
  <c r="H16" i="34"/>
  <c r="I16" i="34"/>
  <c r="C16" i="34"/>
  <c r="G16" i="34" s="1"/>
  <c r="I15" i="34"/>
  <c r="H15" i="34"/>
  <c r="G15" i="34"/>
  <c r="I14" i="34"/>
  <c r="H14" i="34"/>
  <c r="G14" i="34"/>
  <c r="H13" i="34"/>
  <c r="E13" i="34"/>
  <c r="I13" i="34" s="1"/>
  <c r="C13" i="34"/>
  <c r="G13" i="34" s="1"/>
  <c r="I12" i="34"/>
  <c r="H12" i="34"/>
  <c r="G12" i="34"/>
  <c r="I11" i="34"/>
  <c r="H11" i="34"/>
  <c r="G11" i="34"/>
  <c r="I10" i="34"/>
  <c r="H10" i="34"/>
  <c r="G10" i="34"/>
  <c r="I9" i="34"/>
  <c r="H9" i="34"/>
  <c r="G9" i="34"/>
  <c r="G32" i="34" l="1"/>
  <c r="G28" i="34"/>
  <c r="E8" i="34"/>
  <c r="C8" i="34"/>
  <c r="C26" i="34"/>
  <c r="H8" i="34" l="1"/>
  <c r="E16" i="30"/>
  <c r="I8" i="34"/>
  <c r="E7" i="34"/>
  <c r="G8" i="34"/>
  <c r="C7" i="34"/>
  <c r="I26" i="34"/>
  <c r="C25" i="34"/>
  <c r="G26" i="34"/>
  <c r="E12" i="30" l="1"/>
  <c r="E10" i="30"/>
  <c r="I7" i="34"/>
  <c r="H7" i="34"/>
  <c r="G7" i="34"/>
  <c r="E41" i="34"/>
  <c r="E40" i="34"/>
  <c r="E43" i="34"/>
  <c r="E14" i="30" s="1"/>
  <c r="I25" i="34"/>
  <c r="E44" i="34"/>
  <c r="C44" i="34"/>
  <c r="C41" i="34"/>
  <c r="C40" i="34"/>
  <c r="G25" i="34"/>
  <c r="C43" i="34"/>
  <c r="I40" i="34" l="1"/>
  <c r="H40" i="34"/>
  <c r="G41" i="34"/>
  <c r="I44" i="34"/>
  <c r="H44" i="34"/>
  <c r="I41" i="34"/>
  <c r="H41" i="34"/>
  <c r="I43" i="34"/>
  <c r="H43" i="34"/>
  <c r="G44" i="34"/>
  <c r="G40" i="34"/>
  <c r="G43" i="34"/>
  <c r="I44" i="31"/>
  <c r="H44" i="31"/>
  <c r="F44" i="31"/>
  <c r="E44" i="31"/>
  <c r="D44" i="31"/>
  <c r="J43" i="31"/>
  <c r="K43" i="31" s="1"/>
  <c r="G43" i="31"/>
  <c r="J42" i="31"/>
  <c r="G42" i="31"/>
  <c r="J41" i="31"/>
  <c r="K41" i="31" s="1"/>
  <c r="G41" i="31"/>
  <c r="I39" i="31"/>
  <c r="H39" i="31"/>
  <c r="F39" i="31"/>
  <c r="E39" i="31"/>
  <c r="D39" i="31"/>
  <c r="J38" i="31"/>
  <c r="K38" i="31" s="1"/>
  <c r="G38" i="31"/>
  <c r="J37" i="31"/>
  <c r="G37" i="31"/>
  <c r="J36" i="31"/>
  <c r="G36" i="31"/>
  <c r="I35" i="31"/>
  <c r="H35" i="31"/>
  <c r="F35" i="31"/>
  <c r="E35" i="31"/>
  <c r="D35" i="31"/>
  <c r="J34" i="31"/>
  <c r="K34" i="31" s="1"/>
  <c r="G34" i="31"/>
  <c r="J33" i="31"/>
  <c r="G33" i="31"/>
  <c r="J32" i="31"/>
  <c r="G32" i="31"/>
  <c r="I31" i="31"/>
  <c r="H31" i="31"/>
  <c r="F31" i="31"/>
  <c r="E31" i="31"/>
  <c r="D31" i="31"/>
  <c r="J30" i="31"/>
  <c r="K30" i="31" s="1"/>
  <c r="G30" i="31"/>
  <c r="J29" i="31"/>
  <c r="G29" i="31"/>
  <c r="J28" i="31"/>
  <c r="G28" i="31"/>
  <c r="I27" i="31"/>
  <c r="H27" i="31"/>
  <c r="F27" i="31"/>
  <c r="E27" i="31"/>
  <c r="D27" i="31"/>
  <c r="J26" i="31"/>
  <c r="G26" i="31"/>
  <c r="J25" i="31"/>
  <c r="G25" i="31"/>
  <c r="J24" i="31"/>
  <c r="G24" i="31"/>
  <c r="J23" i="31"/>
  <c r="G23" i="31"/>
  <c r="J22" i="31"/>
  <c r="G22" i="31"/>
  <c r="J21" i="31"/>
  <c r="G21" i="31"/>
  <c r="J20" i="31"/>
  <c r="G20" i="31"/>
  <c r="J19" i="31"/>
  <c r="G19" i="31"/>
  <c r="I18" i="31"/>
  <c r="H18" i="31"/>
  <c r="F18" i="31"/>
  <c r="E18" i="31"/>
  <c r="D18" i="31"/>
  <c r="J17" i="31"/>
  <c r="K17" i="31" s="1"/>
  <c r="G17" i="31"/>
  <c r="J16" i="31"/>
  <c r="G16" i="31"/>
  <c r="J15" i="31"/>
  <c r="G15" i="31"/>
  <c r="J14" i="31"/>
  <c r="G14" i="31"/>
  <c r="I13" i="31"/>
  <c r="H13" i="31"/>
  <c r="F13" i="31"/>
  <c r="E13" i="31"/>
  <c r="D13" i="31"/>
  <c r="J12" i="31"/>
  <c r="K12" i="31" s="1"/>
  <c r="G12" i="31"/>
  <c r="J11" i="31"/>
  <c r="G11" i="31"/>
  <c r="J10" i="31"/>
  <c r="G10" i="31"/>
  <c r="K22" i="31" l="1"/>
  <c r="K16" i="31"/>
  <c r="K10" i="31"/>
  <c r="K19" i="31"/>
  <c r="K23" i="31"/>
  <c r="K32" i="31"/>
  <c r="D40" i="31"/>
  <c r="D46" i="31" s="1"/>
  <c r="K36" i="31"/>
  <c r="K21" i="31"/>
  <c r="K25" i="31"/>
  <c r="I40" i="31"/>
  <c r="I46" i="31" s="1"/>
  <c r="K15" i="31"/>
  <c r="K28" i="31"/>
  <c r="K24" i="31"/>
  <c r="H40" i="31"/>
  <c r="H46" i="31" s="1"/>
  <c r="K14" i="31"/>
  <c r="E40" i="31"/>
  <c r="E46" i="31" s="1"/>
  <c r="K26" i="31"/>
  <c r="F40" i="31"/>
  <c r="F46" i="31" s="1"/>
  <c r="G13" i="31"/>
  <c r="J13" i="31"/>
  <c r="K13" i="31" s="1"/>
  <c r="G18" i="31"/>
  <c r="G27" i="31"/>
  <c r="J27" i="31"/>
  <c r="G31" i="31"/>
  <c r="J31" i="31"/>
  <c r="K31" i="31" s="1"/>
  <c r="G35" i="31"/>
  <c r="J35" i="31"/>
  <c r="K35" i="31" s="1"/>
  <c r="G39" i="31"/>
  <c r="J39" i="31"/>
  <c r="G44" i="31"/>
  <c r="J44" i="31"/>
  <c r="J18" i="31"/>
  <c r="K11" i="31"/>
  <c r="K20" i="31"/>
  <c r="K29" i="31"/>
  <c r="K33" i="31"/>
  <c r="K37" i="31"/>
  <c r="K42" i="31"/>
  <c r="K39" i="31" l="1"/>
  <c r="K18" i="31"/>
  <c r="G40" i="31"/>
  <c r="G46" i="31" s="1"/>
  <c r="K27" i="31"/>
  <c r="J40" i="31"/>
  <c r="J46" i="31" s="1"/>
  <c r="F21" i="30"/>
  <c r="E21" i="30"/>
  <c r="K40" i="31" l="1"/>
  <c r="K46" i="31" s="1"/>
  <c r="G10" i="30"/>
  <c r="G12" i="30"/>
  <c r="G14" i="30"/>
  <c r="G16" i="30"/>
  <c r="G19" i="30"/>
  <c r="G22" i="30"/>
  <c r="E24" i="30"/>
  <c r="F24" i="30"/>
  <c r="G25" i="30"/>
  <c r="G26" i="30"/>
  <c r="G27" i="30"/>
  <c r="G29" i="30"/>
  <c r="G31" i="30"/>
  <c r="L25" i="28" l="1"/>
  <c r="K25" i="28"/>
  <c r="J25" i="28"/>
  <c r="I25" i="28"/>
  <c r="G25" i="28"/>
  <c r="F25" i="28"/>
  <c r="D25" i="28"/>
  <c r="C25" i="28"/>
  <c r="M24" i="28"/>
  <c r="N24" i="28" s="1"/>
  <c r="M23" i="28"/>
  <c r="N23" i="28" s="1"/>
  <c r="M22" i="28"/>
  <c r="N22" i="28" s="1"/>
  <c r="M21" i="28"/>
  <c r="N21" i="28" s="1"/>
  <c r="M20" i="28"/>
  <c r="N20" i="28" s="1"/>
  <c r="M19" i="28"/>
  <c r="N19" i="28" s="1"/>
  <c r="M18" i="28"/>
  <c r="N18" i="28" s="1"/>
  <c r="M17" i="28"/>
  <c r="N17" i="28" s="1"/>
  <c r="M16" i="28"/>
  <c r="N16" i="28" s="1"/>
  <c r="M15" i="28"/>
  <c r="N15" i="28" s="1"/>
  <c r="M14" i="28"/>
  <c r="N14" i="28" s="1"/>
  <c r="M13" i="28"/>
  <c r="N13" i="28" s="1"/>
  <c r="M12" i="28"/>
  <c r="N12" i="28" s="1"/>
  <c r="M11" i="28"/>
  <c r="N11" i="28" s="1"/>
  <c r="M10" i="28"/>
  <c r="N10" i="28" s="1"/>
  <c r="M9" i="28"/>
  <c r="N9" i="28" s="1"/>
  <c r="M8" i="28"/>
  <c r="N8" i="28" s="1"/>
  <c r="M7" i="28"/>
  <c r="M25" i="28" l="1"/>
  <c r="N7" i="28"/>
  <c r="N25" i="28" s="1"/>
  <c r="J10" i="24"/>
  <c r="I10" i="24"/>
  <c r="G10" i="24"/>
  <c r="E10" i="24"/>
  <c r="K21" i="24" l="1"/>
  <c r="K19" i="24"/>
  <c r="K18" i="24"/>
  <c r="K17" i="24"/>
  <c r="K16" i="24"/>
  <c r="K13" i="24"/>
  <c r="K11" i="24"/>
  <c r="K10" i="24" l="1"/>
  <c r="O19" i="24"/>
  <c r="N19" i="24"/>
  <c r="M19" i="24"/>
  <c r="L19" i="24"/>
  <c r="H19" i="24"/>
  <c r="F19" i="24"/>
  <c r="D19" i="24"/>
  <c r="O18" i="24"/>
  <c r="N18" i="24"/>
  <c r="M18" i="24"/>
  <c r="L18" i="24"/>
  <c r="H18" i="24"/>
  <c r="F18" i="24"/>
  <c r="D18" i="24"/>
  <c r="O17" i="24"/>
  <c r="N17" i="24"/>
  <c r="M17" i="24"/>
  <c r="L17" i="24"/>
  <c r="H17" i="24"/>
  <c r="F17" i="24"/>
  <c r="D17" i="24"/>
  <c r="O16" i="24"/>
  <c r="N16" i="24"/>
  <c r="M16" i="24"/>
  <c r="L16" i="24"/>
  <c r="H16" i="24"/>
  <c r="F16" i="24"/>
  <c r="D16" i="24"/>
  <c r="O14" i="24"/>
  <c r="N14" i="24"/>
  <c r="M14" i="24"/>
  <c r="O13" i="24"/>
  <c r="N13" i="24"/>
  <c r="M13" i="24"/>
  <c r="L13" i="24"/>
  <c r="H13" i="24"/>
  <c r="F13" i="24"/>
  <c r="D13" i="24"/>
  <c r="O11" i="24"/>
  <c r="N11" i="24"/>
  <c r="M11" i="24"/>
  <c r="L11" i="24"/>
  <c r="H11" i="24"/>
  <c r="F11" i="24"/>
  <c r="D11" i="24"/>
  <c r="J20" i="24"/>
  <c r="E20" i="24"/>
  <c r="N9" i="24"/>
  <c r="M9" i="24"/>
  <c r="L9" i="24"/>
  <c r="K9" i="24"/>
  <c r="O9" i="24" s="1"/>
  <c r="G13" i="23"/>
  <c r="F13" i="23"/>
  <c r="E13" i="23"/>
  <c r="D13" i="23"/>
  <c r="J13" i="23" s="1"/>
  <c r="C13" i="23"/>
  <c r="K12" i="23"/>
  <c r="J12" i="23"/>
  <c r="I12" i="23"/>
  <c r="H12" i="23"/>
  <c r="J11" i="23"/>
  <c r="I11" i="23"/>
  <c r="H11" i="23"/>
  <c r="K11" i="23" s="1"/>
  <c r="K10" i="23"/>
  <c r="J10" i="23"/>
  <c r="I10" i="23"/>
  <c r="H10" i="23"/>
  <c r="K9" i="23"/>
  <c r="J9" i="23"/>
  <c r="I9" i="23"/>
  <c r="H9" i="23"/>
  <c r="K8" i="23"/>
  <c r="J8" i="23"/>
  <c r="I8" i="23"/>
  <c r="H8" i="23"/>
  <c r="I13" i="23" l="1"/>
  <c r="H13" i="23"/>
  <c r="K13" i="23" s="1"/>
  <c r="J22" i="24"/>
  <c r="I20" i="24"/>
  <c r="K20" i="24"/>
  <c r="K22" i="24" s="1"/>
  <c r="E22" i="24"/>
  <c r="N22" i="24" s="1"/>
  <c r="G20" i="24"/>
  <c r="D14" i="24"/>
  <c r="F14" i="24"/>
  <c r="H14" i="24"/>
  <c r="L14" i="24"/>
  <c r="F10" i="24"/>
  <c r="H10" i="24"/>
  <c r="L10" i="24"/>
  <c r="N10" i="24"/>
  <c r="O10" i="24"/>
  <c r="F22" i="24" l="1"/>
  <c r="F9" i="24"/>
  <c r="I22" i="24"/>
  <c r="L22" i="24" s="1"/>
  <c r="G22" i="24"/>
  <c r="H9" i="24" s="1"/>
  <c r="N15" i="24"/>
  <c r="F15" i="24"/>
  <c r="L15" i="24" l="1"/>
  <c r="O15" i="24"/>
  <c r="H15" i="24"/>
  <c r="O22" i="24"/>
  <c r="H22" i="24"/>
  <c r="J14" i="18" l="1"/>
  <c r="I14" i="18"/>
  <c r="H14" i="18"/>
  <c r="J13" i="18"/>
  <c r="I13" i="18"/>
  <c r="H13" i="18"/>
  <c r="J12" i="18"/>
  <c r="I12" i="18"/>
  <c r="H12" i="18"/>
  <c r="J11" i="18"/>
  <c r="I11" i="18"/>
  <c r="H11" i="18"/>
  <c r="J10" i="18"/>
  <c r="I10" i="18"/>
  <c r="H10" i="18"/>
  <c r="J9" i="18"/>
  <c r="I9" i="18"/>
  <c r="H9" i="18"/>
  <c r="P22" i="17"/>
  <c r="O22" i="17"/>
  <c r="L22" i="17"/>
  <c r="K22" i="17"/>
  <c r="H22" i="17"/>
  <c r="G22" i="17"/>
  <c r="D22" i="17"/>
  <c r="C22" i="17"/>
  <c r="Q21" i="17"/>
  <c r="R21" i="17" s="1"/>
  <c r="M21" i="17"/>
  <c r="N21" i="17" s="1"/>
  <c r="T21" i="17"/>
  <c r="F21" i="17"/>
  <c r="Q20" i="17"/>
  <c r="R20" i="17" s="1"/>
  <c r="M20" i="17"/>
  <c r="U20" i="17" s="1"/>
  <c r="T20" i="17"/>
  <c r="S20" i="17"/>
  <c r="Q19" i="17"/>
  <c r="R19" i="17" s="1"/>
  <c r="M19" i="17"/>
  <c r="N19" i="17" s="1"/>
  <c r="Q18" i="17"/>
  <c r="M18" i="17"/>
  <c r="S18" i="17" s="1"/>
  <c r="T18" i="17"/>
  <c r="Q17" i="17"/>
  <c r="M17" i="17"/>
  <c r="T17" i="17"/>
  <c r="Q16" i="17"/>
  <c r="R16" i="17" s="1"/>
  <c r="M16" i="17"/>
  <c r="U16" i="17" s="1"/>
  <c r="T16" i="17"/>
  <c r="S16" i="17"/>
  <c r="Q15" i="17"/>
  <c r="M15" i="17"/>
  <c r="T15" i="17"/>
  <c r="Q14" i="17"/>
  <c r="M14" i="17"/>
  <c r="T14" i="17" s="1"/>
  <c r="Q13" i="17"/>
  <c r="R13" i="17" s="1"/>
  <c r="M13" i="17"/>
  <c r="N13" i="17" s="1"/>
  <c r="T13" i="17"/>
  <c r="F13" i="17"/>
  <c r="Q12" i="17"/>
  <c r="M12" i="17"/>
  <c r="I22" i="17"/>
  <c r="U14" i="17" l="1"/>
  <c r="T19" i="17"/>
  <c r="Q22" i="17"/>
  <c r="R22" i="17" s="1"/>
  <c r="U18" i="17"/>
  <c r="M22" i="17"/>
  <c r="N17" i="17" s="1"/>
  <c r="S14" i="17"/>
  <c r="E22" i="17"/>
  <c r="S22" i="17" s="1"/>
  <c r="F20" i="17"/>
  <c r="J20" i="17"/>
  <c r="N20" i="17"/>
  <c r="F12" i="17"/>
  <c r="J12" i="17"/>
  <c r="N12" i="17"/>
  <c r="R12" i="17"/>
  <c r="F16" i="17"/>
  <c r="J16" i="17"/>
  <c r="N16" i="17"/>
  <c r="T12" i="17"/>
  <c r="J14" i="17"/>
  <c r="J18" i="17"/>
  <c r="N18" i="17"/>
  <c r="T22" i="17"/>
  <c r="J22" i="17"/>
  <c r="N22" i="17"/>
  <c r="S13" i="17"/>
  <c r="U13" i="17"/>
  <c r="S15" i="17"/>
  <c r="U15" i="17"/>
  <c r="S17" i="17"/>
  <c r="U17" i="17"/>
  <c r="S19" i="17"/>
  <c r="U19" i="17"/>
  <c r="S21" i="17"/>
  <c r="U21" i="17"/>
  <c r="S12" i="17"/>
  <c r="U12" i="17"/>
  <c r="J13" i="17"/>
  <c r="J15" i="17"/>
  <c r="J17" i="17"/>
  <c r="J19" i="17"/>
  <c r="J21" i="17"/>
  <c r="U22" i="17" l="1"/>
  <c r="R14" i="17"/>
  <c r="R18" i="17"/>
  <c r="R15" i="17"/>
  <c r="R17" i="17"/>
  <c r="N15" i="17"/>
  <c r="N14" i="17"/>
  <c r="F18" i="17"/>
  <c r="F14" i="17"/>
  <c r="F22" i="17"/>
  <c r="F19" i="17"/>
  <c r="F17" i="17"/>
  <c r="F15" i="17"/>
  <c r="M15" i="24"/>
  <c r="D15" i="24"/>
  <c r="C10" i="24"/>
  <c r="M10" i="24" s="1"/>
  <c r="D10" i="24" l="1"/>
  <c r="C20" i="24"/>
  <c r="C22" i="24" s="1"/>
  <c r="D9" i="24" s="1"/>
  <c r="D22" i="24" l="1"/>
  <c r="M22" i="24"/>
</calcChain>
</file>

<file path=xl/sharedStrings.xml><?xml version="1.0" encoding="utf-8"?>
<sst xmlns="http://schemas.openxmlformats.org/spreadsheetml/2006/main" count="538" uniqueCount="405">
  <si>
    <t>R.
br.</t>
  </si>
  <si>
    <t>Ostvareno</t>
  </si>
  <si>
    <t>Indeksi</t>
  </si>
  <si>
    <t>1.</t>
  </si>
  <si>
    <t>2.</t>
  </si>
  <si>
    <t>3.</t>
  </si>
  <si>
    <t>Udjel</t>
  </si>
  <si>
    <t>5/3</t>
  </si>
  <si>
    <t>5/4</t>
  </si>
  <si>
    <t>7/3</t>
  </si>
  <si>
    <t>Dobit prije oporezivanja</t>
  </si>
  <si>
    <t>Gubitak prije oporezivanja</t>
  </si>
  <si>
    <t>Porez na dobit</t>
  </si>
  <si>
    <t>Iznos</t>
  </si>
  <si>
    <t>Vlastita sredstva</t>
  </si>
  <si>
    <t>Tablica 1</t>
  </si>
  <si>
    <t>Elementi</t>
  </si>
  <si>
    <t>Red.
broj</t>
  </si>
  <si>
    <t>Tuđa sredstva, od toga:</t>
  </si>
  <si>
    <t xml:space="preserve"> - 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</si>
  <si>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</si>
  <si>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</si>
  <si>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</si>
  <si>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</si>
  <si>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</si>
  <si>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</si>
  <si>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</si>
  <si>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</si>
  <si>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</si>
  <si>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Građevinski objekti, od toga najviše:</t>
  </si>
  <si>
    <t>Oprema, od toga najviše:</t>
  </si>
  <si>
    <t>Sve druge investicije, od toga najviše:</t>
  </si>
  <si>
    <t>Dobit razdoblja</t>
  </si>
  <si>
    <t>Gubitak razdoblja</t>
  </si>
  <si>
    <t>AKTIVA</t>
  </si>
  <si>
    <t>PASIVA</t>
  </si>
  <si>
    <t>Dugoročne obveze</t>
  </si>
  <si>
    <t>Kratkoročne obveze</t>
  </si>
  <si>
    <t>Plan</t>
  </si>
  <si>
    <t>I.</t>
  </si>
  <si>
    <t>II.</t>
  </si>
  <si>
    <t>Izvori financiranja
investicija</t>
  </si>
  <si>
    <t>Osigurani izvori financiranja investicija,
u tome:</t>
  </si>
  <si>
    <t>2.1.  Kredit banke</t>
  </si>
  <si>
    <t>Ukupno  (I.+II.)</t>
  </si>
  <si>
    <t>III.</t>
  </si>
  <si>
    <t>Neosigurani izvori financiranja investicija (II.)</t>
  </si>
  <si>
    <t>Ukupno osigurani izvori
financiranja investicija (I.)</t>
  </si>
  <si>
    <t>7/6</t>
  </si>
  <si>
    <t>Obilježja i stupnjevi strukovnih sprema 
(prema Nacionalnoj 
klasifikaciji zanimanja)</t>
  </si>
  <si>
    <t>Stanje broja zaposlenih na dan</t>
  </si>
  <si>
    <t>na
neodređeno
vrijeme</t>
  </si>
  <si>
    <t>na
određeno
vrijeme</t>
  </si>
  <si>
    <t>Ukupan broj zaposlenih 
(3+4)</t>
  </si>
  <si>
    <t>Ukupan broj zaposlenih 
(7+8)</t>
  </si>
  <si>
    <t>Ukupan broj zaposlenih 
(11+12)</t>
  </si>
  <si>
    <t>Ukupan broj zaposlenih 
(15+16)</t>
  </si>
  <si>
    <t>broj</t>
  </si>
  <si>
    <t>udjel %</t>
  </si>
  <si>
    <t>13/5</t>
  </si>
  <si>
    <t>13/9</t>
  </si>
  <si>
    <t>17/13</t>
  </si>
  <si>
    <t>Doktor</t>
  </si>
  <si>
    <t>(VIII stupanj)</t>
  </si>
  <si>
    <t>Magistar</t>
  </si>
  <si>
    <t>(VII/2 stupanj)</t>
  </si>
  <si>
    <t>Visoka</t>
  </si>
  <si>
    <t>(VII/1 stupanj)</t>
  </si>
  <si>
    <t>Viša</t>
  </si>
  <si>
    <t>(VI/1, VI/2 stupanj)</t>
  </si>
  <si>
    <t>VK</t>
  </si>
  <si>
    <t>(V.  stupanj 
srednja str. sprema)</t>
  </si>
  <si>
    <t>SSS</t>
  </si>
  <si>
    <t>(IV.  stupanj 
srednja str. sprema)</t>
  </si>
  <si>
    <t>KV</t>
  </si>
  <si>
    <t>(III.  stupanj 
srednja str. sprema)</t>
  </si>
  <si>
    <t>PKV</t>
  </si>
  <si>
    <t>(II. stupanj
niža str. sprema)</t>
  </si>
  <si>
    <t>NSS</t>
  </si>
  <si>
    <t>NK</t>
  </si>
  <si>
    <t>(I. stupanj
niža str. sprema)</t>
  </si>
  <si>
    <t>UKUPNO:</t>
  </si>
  <si>
    <t>Vrsta usluge</t>
  </si>
  <si>
    <t>6/4</t>
  </si>
  <si>
    <t>6/5</t>
  </si>
  <si>
    <t>Mjerna jedinica</t>
  </si>
  <si>
    <t>Ukupni prihodi  (1. + 2.)</t>
  </si>
  <si>
    <t>Ukupni rashodi  (3. + 4.)</t>
  </si>
  <si>
    <t>IV.</t>
  </si>
  <si>
    <t>V.</t>
  </si>
  <si>
    <t>VI.</t>
  </si>
  <si>
    <t>VII.</t>
  </si>
  <si>
    <t>1. Poslovni prihodi - ukupno, od toga:</t>
  </si>
  <si>
    <t>2. Financijski prihodi</t>
  </si>
  <si>
    <t xml:space="preserve"> 4) Amortizacija</t>
  </si>
  <si>
    <t xml:space="preserve"> 5) Vrijednosno usklađivanje
     dugotrajne i kratkotrajne imovine</t>
  </si>
  <si>
    <t xml:space="preserve"> 6) Rezerviranja</t>
  </si>
  <si>
    <t>3. Poslovni rashodi - ukupno, od toga:</t>
  </si>
  <si>
    <t>4. Financijski rashodi</t>
  </si>
  <si>
    <t xml:space="preserve"> 1) Promjene vrijednosti zaliha proizvodnje 
     u tijeku i gotovih proizvoda</t>
  </si>
  <si>
    <t xml:space="preserve"> 3) Troškovi za zaposlene, u tome:</t>
  </si>
  <si>
    <t xml:space="preserve"> 7) Svi drugi nespomenuti poslovni rashodi</t>
  </si>
  <si>
    <t>Redni
broj</t>
  </si>
  <si>
    <t>Naziv pozicije</t>
  </si>
  <si>
    <t>Stanje na dan</t>
  </si>
  <si>
    <t xml:space="preserve">Udjel </t>
  </si>
  <si>
    <t>Odgođena porezna obveza</t>
  </si>
  <si>
    <t>Obveze prema dobavljačima</t>
  </si>
  <si>
    <t>7/5</t>
  </si>
  <si>
    <t>Temeljni (upisani) kapital</t>
  </si>
  <si>
    <t>Revalorizacijske rezerve</t>
  </si>
  <si>
    <t>Red broj</t>
  </si>
  <si>
    <t>Namjena
investicija</t>
  </si>
  <si>
    <t>Prijenos nerealiziranih investicija iz prethodnih godina</t>
  </si>
  <si>
    <t>Nove
investicije</t>
  </si>
  <si>
    <t>Ukupno (6 + 7)</t>
  </si>
  <si>
    <t>8/5</t>
  </si>
  <si>
    <t xml:space="preserve"> -</t>
  </si>
  <si>
    <t>1.4.</t>
  </si>
  <si>
    <t>1.5.</t>
  </si>
  <si>
    <t>2.4.</t>
  </si>
  <si>
    <t>2.5.</t>
  </si>
  <si>
    <t>3.4.</t>
  </si>
  <si>
    <t>3.5.</t>
  </si>
  <si>
    <t>Ukupno (9 + 10)</t>
  </si>
  <si>
    <t>11/7</t>
  </si>
  <si>
    <t>1. Vlastita
sredstva</t>
  </si>
  <si>
    <t>2. Tuđa sredstva</t>
  </si>
  <si>
    <t>Proračun Grada Zagreba</t>
  </si>
  <si>
    <t>Fondovi EU</t>
  </si>
  <si>
    <t>Hrvatske vode</t>
  </si>
  <si>
    <t>Proračuni jedinica lokalne samouprave</t>
  </si>
  <si>
    <t xml:space="preserve">    4.        UKUPNO (1 do 3)</t>
  </si>
  <si>
    <t xml:space="preserve">I.
</t>
  </si>
  <si>
    <t>Fond za zaštitu okoliša i energetsku učinkovitost</t>
  </si>
  <si>
    <t>Krediti 
banke</t>
  </si>
  <si>
    <t>Sva druga nespomenuta tuđa sredstva</t>
  </si>
  <si>
    <t>O p i s</t>
  </si>
  <si>
    <t>Naplata proizvoda, roba i usluga od kupaca</t>
  </si>
  <si>
    <t>Naplata proizvoda, roba i usluga od Grada</t>
  </si>
  <si>
    <t>Naplata od osiguravajućih društava</t>
  </si>
  <si>
    <t>Naplata od subvencija, dotacija i potpora od Grada</t>
  </si>
  <si>
    <t>Ostali primici</t>
  </si>
  <si>
    <t>Isplate dobavljača</t>
  </si>
  <si>
    <t>Isplate zaposlenicima</t>
  </si>
  <si>
    <t>Izdaci za otplatu kamata</t>
  </si>
  <si>
    <t>Isplaćeni PDV i ostali porezi</t>
  </si>
  <si>
    <t>Ostali odljevi iz poslovnih aktivnosti</t>
  </si>
  <si>
    <t>Izdaci za nabavu dugotrajne imovine</t>
  </si>
  <si>
    <t>Primici od dividendi i udjela</t>
  </si>
  <si>
    <t>Primici od kamata iz depozita i danih pozajmica</t>
  </si>
  <si>
    <t>Primici od prodaje imovine</t>
  </si>
  <si>
    <t>Primici od povlačenja zajmova i kredita od banaka</t>
  </si>
  <si>
    <t>Povrat pozajmica povezanim društvima i ostali izdaci</t>
  </si>
  <si>
    <t>4. NETO POVEĆANJE ILI SMANJENJE NOVCA (1+2+3)=(6-5)</t>
  </si>
  <si>
    <t>5. NOVAC I NOVČANI EKVIVALENTI NA POČETKU RAZDOBLJA</t>
  </si>
  <si>
    <t xml:space="preserve"> 2) Materijalni troškovi, u tome:</t>
  </si>
  <si>
    <t>Potraživanja za upisani, a neuplaćeni kapital</t>
  </si>
  <si>
    <t xml:space="preserve">Dugotrajna imovina: </t>
  </si>
  <si>
    <t>Kratkotrajna imovina:</t>
  </si>
  <si>
    <t>Kapital i rezerve</t>
  </si>
  <si>
    <t xml:space="preserve">Rezerviranja </t>
  </si>
  <si>
    <t>Ukupno (1 +2 + 3)</t>
  </si>
  <si>
    <t>POSLOVNE AKTIVNOSTI:</t>
  </si>
  <si>
    <t>ULAGATELJSKE AKTIVNOSTI:</t>
  </si>
  <si>
    <t>FINANCIJSKE AKTIVNOSTI:</t>
  </si>
  <si>
    <t>UKUPNO PASIVA (I. + II. + III. + IV. + V.)</t>
  </si>
  <si>
    <t>Naknada iz cijene usluge za razvoj javne vodoopskrbe i javne odvodnje</t>
  </si>
  <si>
    <t>Tablica 2</t>
  </si>
  <si>
    <t>Obveze po vrijednosnim papirima</t>
  </si>
  <si>
    <t>2.3.  Proračun Grada Zagreba</t>
  </si>
  <si>
    <t>2.4.  Naknada za razvoj javne vodoopskrbe 
         i javne odvodnje</t>
  </si>
  <si>
    <t>2.5.  Fond za zaštitu okoliša
        i energetsku učinkovitost</t>
  </si>
  <si>
    <t>Tablica 6</t>
  </si>
  <si>
    <t>2.6.  Fondovi EU</t>
  </si>
  <si>
    <t>2.7.  Hrvatske vode</t>
  </si>
  <si>
    <t>2.8.  Proračuni jedinica lokalne i područne
        (regionalne) samouprave</t>
  </si>
  <si>
    <t>2.9.  Sva druga nespomenuta tuđa sredstva</t>
  </si>
  <si>
    <t>2.2.  Financijski leasing</t>
  </si>
  <si>
    <t>Tablica 7</t>
  </si>
  <si>
    <t>Ukupni izvori financiranja investicija
 (3 + 13)</t>
  </si>
  <si>
    <t>Financijski leasing</t>
  </si>
  <si>
    <t>Ukupno tuđa sredstva
(4 do 12)</t>
  </si>
  <si>
    <t>Napomena: Kod planiranih većih vrijednosti svih drugih nespomenutih tuđih sredstava (kolona 12), staviti zvjezdicu i specificirati ispod tablice na koje se izvore financiranja investicija konkretno odnose;</t>
  </si>
  <si>
    <t>1. NETO NOVČANI TIJEK IZ POSLOVNIH AKTIVNOSTI</t>
  </si>
  <si>
    <t>2. NETO NOVČANI TIJEK IZ ULAGATELJSKIH AKTIVNOSTI</t>
  </si>
  <si>
    <t>Primici od povrata pozajmica od povezanih društava</t>
  </si>
  <si>
    <t>Izdaci za otplatu kredita i zajmova bankama i drugim financijskim institucijama</t>
  </si>
  <si>
    <t>Primici od prodaje nedospjelih potraživanja</t>
  </si>
  <si>
    <t>3. NETO NOVČANI TIJEK IZ FINANCIJSKIH AKTIVNOSTI</t>
  </si>
  <si>
    <t>6. NOVAC I NOVČANI EKVIVALENTI NA KRAJU RAZDOBLJA</t>
  </si>
  <si>
    <t>Tablica 3</t>
  </si>
  <si>
    <t xml:space="preserve">  </t>
  </si>
  <si>
    <t>(%)</t>
  </si>
  <si>
    <t>(Troškovi utrošene energije / Poslovni rashodi x 100)</t>
  </si>
  <si>
    <t>Kontinuirano
smanjenje</t>
  </si>
  <si>
    <t>Udjel troškova utrošene energije u ukupnim operativnim troškovima</t>
  </si>
  <si>
    <t>8.</t>
  </si>
  <si>
    <t>c) Ekološki aspekt poslovanja</t>
  </si>
  <si>
    <t>(Troškovi osoblja + nakanade troškova radnicima i izdaci za ostala materijalna prava / Poslovni rashodi x 100)</t>
  </si>
  <si>
    <t>&lt; 50%
(Smanjenje rashoda osoblja sukladno uvjetima i rezultatima)</t>
  </si>
  <si>
    <t>Udjel troškova za zaposlene u ukupnim operativnim troškovima</t>
  </si>
  <si>
    <t>7.</t>
  </si>
  <si>
    <t>(iznosi u kunama, bez lipa)</t>
  </si>
  <si>
    <r>
      <t xml:space="preserve">    7.2. Prosječna mjesečna neto-plaća </t>
    </r>
    <r>
      <rPr>
        <b/>
        <sz val="10"/>
        <rFont val="Arial"/>
        <family val="2"/>
        <charset val="238"/>
      </rPr>
      <t>za žene</t>
    </r>
    <r>
      <rPr>
        <sz val="10"/>
        <rFont val="Arial"/>
        <family val="2"/>
      </rPr>
      <t xml:space="preserve"> </t>
    </r>
  </si>
  <si>
    <r>
      <t xml:space="preserve">    7.1. Prosječna mjesečna neto-plaća </t>
    </r>
    <r>
      <rPr>
        <b/>
        <sz val="10"/>
        <rFont val="Arial"/>
        <family val="2"/>
        <charset val="238"/>
      </rPr>
      <t>za muškarce</t>
    </r>
  </si>
  <si>
    <r>
      <t>siječanj - lipanj 2015.</t>
    </r>
    <r>
      <rPr>
        <b/>
        <sz val="10"/>
        <rFont val="Arial"/>
        <family val="2"/>
        <charset val="238"/>
      </rPr>
      <t xml:space="preserve"> / siječanj - lipanj 2014.</t>
    </r>
    <r>
      <rPr>
        <sz val="10"/>
        <rFont val="Arial"/>
        <family val="2"/>
      </rPr>
      <t xml:space="preserve"> - </t>
    </r>
    <r>
      <rPr>
        <b/>
        <sz val="10"/>
        <rFont val="Arial"/>
        <family val="2"/>
        <charset val="238"/>
      </rPr>
      <t>ukupno</t>
    </r>
  </si>
  <si>
    <t xml:space="preserve">Prosječna mjesečna isplaćena neto-plaća po zaposlenom za razdoblje </t>
  </si>
  <si>
    <t>b) Socijalni aspekt poslovanja</t>
  </si>
  <si>
    <t>(koeficijent)</t>
  </si>
  <si>
    <t>(Kratkotrajna imovina / Kratkoročne obveze x 100)</t>
  </si>
  <si>
    <t>Optimum:
koeficijent 2,00</t>
  </si>
  <si>
    <t>Pokazatelj likvidnosti - koeficijent opće likvidnosti</t>
  </si>
  <si>
    <t>6.</t>
  </si>
  <si>
    <t>(Kapital i rezerve te rezerviranja / Pasiva x 100)</t>
  </si>
  <si>
    <t>kapitala u izvorima financiranja imovine</t>
  </si>
  <si>
    <t>&gt; 30%</t>
  </si>
  <si>
    <t xml:space="preserve">Pokazatelj samofinanciranja - financijske stabilnosti: udjel vlastitog </t>
  </si>
  <si>
    <t>5.</t>
  </si>
  <si>
    <t>(EBIT = Poslovni prihodi - Poslovni rashodi)</t>
  </si>
  <si>
    <t>Kontinuirano povećanje
&gt; 0</t>
  </si>
  <si>
    <t>Operativna dobit</t>
  </si>
  <si>
    <t>4.</t>
  </si>
  <si>
    <t>(Bruto dobit / Ukupni prihod x 100)</t>
  </si>
  <si>
    <t>Minimalno
&gt; 1%</t>
  </si>
  <si>
    <t>Pokazatelj rentabilnosti</t>
  </si>
  <si>
    <t>(Ukupni prihodi / prosječan broj zaposlenih)</t>
  </si>
  <si>
    <t>Kontinuirano povećanje</t>
  </si>
  <si>
    <t>Pokazatelj proizvodnosti</t>
  </si>
  <si>
    <t>(postotni odnos)</t>
  </si>
  <si>
    <t>(Ukupni prihodi / Ukupni rashodi x 100)</t>
  </si>
  <si>
    <t>Minimalno
&gt; 100</t>
  </si>
  <si>
    <t>Pokazatelj opće ekonomičnosti</t>
  </si>
  <si>
    <t>a) Ekonomski aspekt poslovanja</t>
  </si>
  <si>
    <t>Indeks</t>
  </si>
  <si>
    <t>Željena
razina</t>
  </si>
  <si>
    <t>Ključni pokazatelji uspjeha</t>
  </si>
  <si>
    <t>R.
Br.</t>
  </si>
  <si>
    <t>Tablica 9</t>
  </si>
  <si>
    <t>Grupe i koeficijenti složenosti poslova</t>
  </si>
  <si>
    <t>Naziv radnog mjesta</t>
  </si>
  <si>
    <t>Indeks
(10/7)</t>
  </si>
  <si>
    <t>Sistematizirano</t>
  </si>
  <si>
    <t>Popunjeno</t>
  </si>
  <si>
    <t>Grupa složenosti</t>
  </si>
  <si>
    <t>Koeficijent složenosti</t>
  </si>
  <si>
    <t>Na neodređeno vrijeme</t>
  </si>
  <si>
    <t>Na određeno vrijeme</t>
  </si>
  <si>
    <t>Ukupno
(5+6)</t>
  </si>
  <si>
    <t>Ukupno
(8+9)</t>
  </si>
  <si>
    <t>UKUPNO I. GRUPA</t>
  </si>
  <si>
    <t>UKUPNO II. GRUPA</t>
  </si>
  <si>
    <t>UKUPNO III. GRUPA</t>
  </si>
  <si>
    <t>KV, SSS</t>
  </si>
  <si>
    <t>UKUPNO IV. GRUPA</t>
  </si>
  <si>
    <t>UKUPNO V. GRUPA</t>
  </si>
  <si>
    <t>UKUPNO VI. GRUPA</t>
  </si>
  <si>
    <t>UKUPNO VII. GRUPA</t>
  </si>
  <si>
    <t>VSS</t>
  </si>
  <si>
    <t>SVEUKUPNO</t>
  </si>
  <si>
    <t>Napomena: u kolonu 2 upisivati koeficijente složenosti poslova za pripadajuća radna mjesta upisana u koloni 3 tablice</t>
  </si>
  <si>
    <t>Tablica 10</t>
  </si>
  <si>
    <t xml:space="preserve">    2) Prihodi od prodaje proizvoda i usluga 
        povezanim društvima</t>
  </si>
  <si>
    <t xml:space="preserve">    3) Prihodi ostvareni između podružnica</t>
  </si>
  <si>
    <t xml:space="preserve">    4) Prihodi iz Proračuna Grada Zagreba, u tome:</t>
  </si>
  <si>
    <t xml:space="preserve">         a) od prodaje (za ugovorene redovne i 
             ostale programe radova)</t>
  </si>
  <si>
    <t xml:space="preserve">         b) zakupnine</t>
  </si>
  <si>
    <t xml:space="preserve">         c) subvencije i potpore</t>
  </si>
  <si>
    <t xml:space="preserve">    5) Drugi nespomenuti poslovni prihodi:</t>
  </si>
  <si>
    <t xml:space="preserve">         a) prihodi od zakupnina na tržištu</t>
  </si>
  <si>
    <t xml:space="preserve">         b) prihodi od prodaje robe na
             domaćem tržištu</t>
  </si>
  <si>
    <t xml:space="preserve">         c) odgođeni prihodi temeljem MRS-a 20
             (besplatno ustupljena dugotrajna imovina)</t>
  </si>
  <si>
    <t xml:space="preserve">         d) naplaćena otpisana potraživanja</t>
  </si>
  <si>
    <t xml:space="preserve">         e) prihodi od ukidanja rezerviranja</t>
  </si>
  <si>
    <t xml:space="preserve">         f) prihodi od revalorizacije</t>
  </si>
  <si>
    <t xml:space="preserve">         g) svi drugi nespomenuti poslovni prihodi</t>
  </si>
  <si>
    <t xml:space="preserve">         a) troškovi sirovina i materijala</t>
  </si>
  <si>
    <t xml:space="preserve">         b) troškovi prodane robe</t>
  </si>
  <si>
    <t xml:space="preserve">         c) ostali vanjski troškovi</t>
  </si>
  <si>
    <t xml:space="preserve">         a) troškovi osoblja</t>
  </si>
  <si>
    <t>-udjeli u %</t>
  </si>
  <si>
    <t>Nematerijalna imovina</t>
  </si>
  <si>
    <t>Materijalna imovina</t>
  </si>
  <si>
    <t>Dugotrajna financijska imovina</t>
  </si>
  <si>
    <t>Potraživanja</t>
  </si>
  <si>
    <t>Odgođena porezna imovina</t>
  </si>
  <si>
    <t>Zalihe</t>
  </si>
  <si>
    <t>Kratkotrajna financijska imovina</t>
  </si>
  <si>
    <t>Novac u banci i blagajni</t>
  </si>
  <si>
    <t>Izvanbilančni zapisi</t>
  </si>
  <si>
    <t>Obveze prema poduzetnicima unutar grupe</t>
  </si>
  <si>
    <t>Obveze za predujmove</t>
  </si>
  <si>
    <t>Obveze za zajmove, depozite i slično</t>
  </si>
  <si>
    <t>Obveze prema zaposlenicima</t>
  </si>
  <si>
    <t>Obveze za poreze, doprinose i slična davanja</t>
  </si>
  <si>
    <t>Odgođeno plaćanje troškova i prihodi budućeg razdoblja</t>
  </si>
  <si>
    <t>Tablica 4</t>
  </si>
  <si>
    <t>Usvojeni Plan / Rebalans plana</t>
  </si>
  <si>
    <r>
      <t xml:space="preserve">Procjena ostvarenja
</t>
    </r>
    <r>
      <rPr>
        <b/>
        <sz val="10"/>
        <rFont val="Arial"/>
        <family val="2"/>
        <charset val="238"/>
      </rPr>
      <t>(prema školskoj spremi iz radne knjižice)</t>
    </r>
  </si>
  <si>
    <t>Procjena
ostvarenja</t>
  </si>
  <si>
    <t xml:space="preserve">    1) Prihodi od prodaje proizvoda i usluga 
         na domaćem tržištu (gospodarstvo i 
         građani ukupno)</t>
  </si>
  <si>
    <t xml:space="preserve">         b) naknade troškova radnicima i izdaci 
              za ostala materijalna prava radnika</t>
  </si>
  <si>
    <t>9/7</t>
  </si>
  <si>
    <t xml:space="preserve">Procjena 
ostvarenja </t>
  </si>
  <si>
    <t>Usvojeni Plan /
Rebalans plana</t>
  </si>
  <si>
    <t>Tablica 8</t>
  </si>
  <si>
    <t>I. - XII. 2022.</t>
  </si>
  <si>
    <t>A)</t>
  </si>
  <si>
    <t>B)</t>
  </si>
  <si>
    <t>Ukupno dugotrajna imovina  (B)</t>
  </si>
  <si>
    <t>C)</t>
  </si>
  <si>
    <t>Ukupno kratkotrajna imovina  (C)</t>
  </si>
  <si>
    <t>D)</t>
  </si>
  <si>
    <t>Plaćeni troškovi budućeg razdoblja i obračunati prihodi</t>
  </si>
  <si>
    <t>E)</t>
  </si>
  <si>
    <t>UKUPNO AKTIVA (A + B + C + D)</t>
  </si>
  <si>
    <t>F)</t>
  </si>
  <si>
    <t>Kapitalne rezerve</t>
  </si>
  <si>
    <t>Rezerve iz dobiti</t>
  </si>
  <si>
    <t>Rezerve fer vrijednosti</t>
  </si>
  <si>
    <t>Zadržana dobit ili preneseni gubitak</t>
  </si>
  <si>
    <t>Dobit ili gubitak poslovne godine</t>
  </si>
  <si>
    <t>Manjinski (nekontrolirajući) interes</t>
  </si>
  <si>
    <t>Ukupno kapital i rezerve (A)</t>
  </si>
  <si>
    <t>Obveze za zajmove, depozite i slično poduzetnika unutar grupe</t>
  </si>
  <si>
    <t xml:space="preserve">Obveze prema društvima povezanim sudjelujućim interesom </t>
  </si>
  <si>
    <t>Obveze za zajmove, depozite i slično društava povezanih sudjelujućim interesom</t>
  </si>
  <si>
    <t>Obveze prema bankama i drugim financijskim institucijama</t>
  </si>
  <si>
    <t>Ostale dugoročne obveze</t>
  </si>
  <si>
    <t>Ukupno dugoročne obveze  (C)</t>
  </si>
  <si>
    <t>Obveze s osnove udjela u rezultatu</t>
  </si>
  <si>
    <t>Obveze po osnovi dugotrajne imovine namijenjene prodaji</t>
  </si>
  <si>
    <t>Ostale kratkoročne obveze</t>
  </si>
  <si>
    <t>Ukupno kratkoročne obveze  (D)</t>
  </si>
  <si>
    <t>G)</t>
  </si>
  <si>
    <t>Tablica 5</t>
  </si>
  <si>
    <t xml:space="preserve"> - nastavak tablice 5</t>
  </si>
  <si>
    <t>I. - XII. 2023.</t>
  </si>
  <si>
    <t>31.12.2023.</t>
  </si>
  <si>
    <t xml:space="preserve"> - iznosi u eurima, bez centi</t>
  </si>
  <si>
    <t>(iznosi u eurima, bez centi)</t>
  </si>
  <si>
    <t>- iznosi u eurima, bez centi
- udjeli u %-tku</t>
  </si>
  <si>
    <t>Plan
I. - XII. 2024.</t>
  </si>
  <si>
    <t>31.12.2024.</t>
  </si>
  <si>
    <t>I. - XII. 2024.</t>
  </si>
  <si>
    <t xml:space="preserve">Plan novčanog tijeka za razdoblje I. - XII. 2024. </t>
  </si>
  <si>
    <t>Plan 
I. - XII. 2024.</t>
  </si>
  <si>
    <t>Planirana vrijednost investicijskih ulaganja u dugotrajnu imovinu za 2024. 
prema namjeni i izvorima financiranja investicija</t>
  </si>
  <si>
    <t>Plan I. - XII. 2024.</t>
  </si>
  <si>
    <t>Plan izvora financiranja investicija u dugotrajnu imovinu za 2024.</t>
  </si>
  <si>
    <t>Plan  I. - XII. 2024.</t>
  </si>
  <si>
    <t>Plan investicijskih ulaganja u dugotrajnu imovinu prema namjeni za 2024.</t>
  </si>
  <si>
    <t>PLAN BILANCE NA DAN 31.12.2024.</t>
  </si>
  <si>
    <t>Plan
31.12.2024.</t>
  </si>
  <si>
    <t>Plan računa dobiti i gubitka za 2024.</t>
  </si>
  <si>
    <t>Plan fizičkog opsega usluga za 2024.</t>
  </si>
  <si>
    <t>Plan broja radnika
- stanje na dan 31. prosinca 2024.</t>
  </si>
  <si>
    <t>Plan broja zaposlenih na dan 31.12.2024.</t>
  </si>
  <si>
    <t>Plan
31. prosinca 2024.</t>
  </si>
  <si>
    <t>31. prosinca 2023.</t>
  </si>
  <si>
    <t>Procjena
ostvarenja
I. - XII. 2023.</t>
  </si>
  <si>
    <t>Usvojeni Plan / Rebalans plana
31.12.2023.</t>
  </si>
  <si>
    <t>Procjena ostvarenja 
31.12.2023.</t>
  </si>
  <si>
    <t>PREGLED BROJA RADNIKA OD I.-X. GRUPE SLOŽENOSTI POSLOVA PREMA KOLEKTIVNOM UGOVORU
TE ZA XI. GRUPU SLOŽENOSTI - POSTOJEĆE STANJE NA DAN 30. RUJNA 2023. I PLAN STANJA NA DAN 31. PROSINCA 2024.</t>
  </si>
  <si>
    <t>Broj radnika
- stanje na dan 30. rujna 2023.</t>
  </si>
  <si>
    <t>Ostvareno
31. prosinca 2022.
(prema školskoj spremi iz radne knjižice)</t>
  </si>
  <si>
    <t>Ostvareno
I. XII. 2022.</t>
  </si>
  <si>
    <t>Ostvareno
I. - XII. 2022.</t>
  </si>
  <si>
    <t>Ostvareno
31.12.2022.</t>
  </si>
  <si>
    <t xml:space="preserve">POMOĆNI RADNIK U KUHINJI </t>
  </si>
  <si>
    <t>KONOBAR - BLAGAJNIK</t>
  </si>
  <si>
    <t>KUHAR</t>
  </si>
  <si>
    <t>VETERINARSKI TEHNIČAR</t>
  </si>
  <si>
    <t>NKV, PKV, SSS, VKV</t>
  </si>
  <si>
    <t>2,00-2,50</t>
  </si>
  <si>
    <t>VKV, SSS, KV smjer kuhar, SSS za vet.teh</t>
  </si>
  <si>
    <t>REFERENT TEHNIČKIH POSLOVA</t>
  </si>
  <si>
    <t>REFERENT TEHNIČKIH POSLOVA I PODRŠKA CJELOKUPNOM SEKTORU</t>
  </si>
  <si>
    <t>REFERENT FINANCIJSKIH POSLOVA</t>
  </si>
  <si>
    <t>VOZAČ I PODRŠKA TEHNIČKOJ SLUŽBI</t>
  </si>
  <si>
    <t>VIŠI REFERENT FINANCIJSKIH POSLOVA</t>
  </si>
  <si>
    <t>VODITELJ TEHNIČKE SLUŽBE</t>
  </si>
  <si>
    <t>REFERENT ZA PRODAJU</t>
  </si>
  <si>
    <t>GLAVNI KUHAR</t>
  </si>
  <si>
    <t>2,60-3,30</t>
  </si>
  <si>
    <t xml:space="preserve">KV,SSS,VŠS,
VSS
</t>
  </si>
  <si>
    <t>VODITELJ RESTORANA</t>
  </si>
  <si>
    <t>3,40-3,80</t>
  </si>
  <si>
    <t>VETERINAR</t>
  </si>
  <si>
    <t>3,00-3,30</t>
  </si>
  <si>
    <t>VODITELJ GRADSKOG GROBLJA I KREMATORIJA ZA K.LJUBIM.</t>
  </si>
  <si>
    <t>3,80-4,50</t>
  </si>
  <si>
    <t>ZAMJENIK DIREKTORA DRUŠTVA</t>
  </si>
  <si>
    <t>SVEUKUPNO I.-VI. GRUPA</t>
  </si>
  <si>
    <t>1,50-2,15</t>
  </si>
  <si>
    <t>Prodaja roba i usluga - groblje</t>
  </si>
  <si>
    <t>račun</t>
  </si>
  <si>
    <t>Prodaja materijala i usluga - restoran</t>
  </si>
  <si>
    <t>Prodaja promidžbenih usluga</t>
  </si>
  <si>
    <t>Prodaja ostalih usluga</t>
  </si>
  <si>
    <t>Zakup nekretnina</t>
  </si>
  <si>
    <t>Usluge posredovanja</t>
  </si>
  <si>
    <t>oprema ugostiteljstva</t>
  </si>
  <si>
    <t>printer</t>
  </si>
  <si>
    <t>Trgovačko društvo: MORSKI LAV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</si>
</sst>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n_-;\-* #,##0.00\ _k_n_-;_-* &quot;-&quot;??\ _k_n_-;_-@_-"/>
    <numFmt numFmtId="165" formatCode="#,##0.0"/>
    <numFmt numFmtId="166" formatCode="0.0"/>
    <numFmt numFmtId="167" formatCode="General\.&quot; &quot;"/>
    <numFmt numFmtId="168" formatCode="General&quot;. &quot;"/>
    <numFmt numFmtId="169" formatCode="#&quot;.&quot;"/>
    <numFmt numFmtId="170" formatCode="\(#,##0\)"/>
    <numFmt numFmtId="171" formatCode="_-* #,##0\ _k_n_-;\-* #,##0\ _k_n_-;_-* &quot;-&quot;??\ _k_n_-;_-@_-"/>
  </numFmts>
  <fonts count="7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2"/>
      <name val="Arial CE"/>
      <charset val="238"/>
    </font>
    <font>
      <b/>
      <sz val="10"/>
      <color indexed="62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9"/>
      <name val="Arial CE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charset val="238"/>
    </font>
    <font>
      <b/>
      <sz val="9"/>
      <color rgb="FF002060"/>
      <name val="Arial CE"/>
      <charset val="238"/>
    </font>
    <font>
      <b/>
      <sz val="9"/>
      <color rgb="FF002060"/>
      <name val="Arial CE"/>
      <family val="2"/>
      <charset val="238"/>
    </font>
    <font>
      <b/>
      <sz val="10"/>
      <color rgb="FF002060"/>
      <name val="Arial CE"/>
      <family val="2"/>
      <charset val="238"/>
    </font>
    <font>
      <sz val="9"/>
      <color rgb="FF002060"/>
      <name val="Arial CE"/>
      <family val="2"/>
      <charset val="238"/>
    </font>
    <font>
      <b/>
      <sz val="9"/>
      <color rgb="FF002060"/>
      <name val="Arial CE"/>
    </font>
    <font>
      <sz val="9"/>
      <color indexed="62"/>
      <name val="Arial CE"/>
    </font>
    <font>
      <sz val="9"/>
      <color indexed="56"/>
      <name val="Arial CE"/>
      <family val="2"/>
      <charset val="238"/>
    </font>
    <font>
      <sz val="9"/>
      <color indexed="56"/>
      <name val="Arial CE"/>
      <charset val="238"/>
    </font>
    <font>
      <b/>
      <sz val="8"/>
      <name val="Arial"/>
      <family val="2"/>
      <charset val="238"/>
    </font>
    <font>
      <sz val="10"/>
      <color indexed="56"/>
      <name val="Arial CE"/>
      <family val="2"/>
      <charset val="238"/>
    </font>
    <font>
      <sz val="10"/>
      <color rgb="FF002060"/>
      <name val="Arial CE"/>
      <family val="2"/>
      <charset val="238"/>
    </font>
    <font>
      <sz val="9"/>
      <color rgb="FF002060"/>
      <name val="Arial CE"/>
    </font>
    <font>
      <b/>
      <sz val="8"/>
      <name val="Arial"/>
      <family val="2"/>
    </font>
    <font>
      <sz val="8"/>
      <name val="Arial"/>
      <family val="2"/>
    </font>
    <font>
      <sz val="8"/>
      <name val="Arial CE"/>
      <family val="2"/>
      <charset val="238"/>
    </font>
    <font>
      <sz val="10"/>
      <name val="Arial"/>
      <family val="2"/>
      <charset val="161"/>
    </font>
    <font>
      <sz val="9"/>
      <color indexed="62"/>
      <name val="Arial"/>
      <family val="2"/>
    </font>
    <font>
      <b/>
      <sz val="10"/>
      <name val="Arial"/>
      <family val="2"/>
      <charset val="161"/>
    </font>
    <font>
      <b/>
      <sz val="9"/>
      <color indexed="62"/>
      <name val="Arial"/>
      <family val="2"/>
    </font>
    <font>
      <b/>
      <sz val="11"/>
      <name val="Arial"/>
      <family val="2"/>
    </font>
    <font>
      <b/>
      <sz val="12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161"/>
    </font>
    <font>
      <sz val="9"/>
      <color indexed="10"/>
      <name val="Arial"/>
      <family val="2"/>
    </font>
    <font>
      <sz val="9"/>
      <color indexed="62"/>
      <name val="Arial"/>
      <family val="2"/>
      <charset val="238"/>
    </font>
    <font>
      <b/>
      <sz val="9"/>
      <color indexed="62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10"/>
      <name val="Arial CE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 CE"/>
    </font>
    <font>
      <sz val="8"/>
      <name val="Arial CE"/>
    </font>
    <font>
      <sz val="11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0" tint="-0.34998626667073579"/>
      </bottom>
      <diagonal/>
    </border>
    <border>
      <left style="double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0" tint="-0.34998626667073579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 style="hair">
        <color theme="0" tint="-0.34998626667073579"/>
      </top>
      <bottom/>
      <diagonal/>
    </border>
    <border>
      <left style="double">
        <color indexed="64"/>
      </left>
      <right style="thin">
        <color indexed="64"/>
      </right>
      <top style="hair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0" tint="-0.34998626667073579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indexed="64"/>
      </right>
      <top style="hair">
        <color theme="0" tint="-0.34998626667073579"/>
      </top>
      <bottom style="double">
        <color indexed="64"/>
      </bottom>
      <diagonal/>
    </border>
    <border>
      <left/>
      <right/>
      <top style="hair">
        <color theme="0" tint="-0.34998626667073579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28" fillId="0" borderId="0"/>
    <xf numFmtId="0" fontId="5" fillId="0" borderId="0"/>
    <xf numFmtId="0" fontId="29" fillId="0" borderId="0"/>
    <xf numFmtId="0" fontId="5" fillId="0" borderId="0"/>
    <xf numFmtId="164" fontId="69" fillId="0" borderId="0" applyFont="0" applyFill="0" applyBorder="0" applyAlignment="0" applyProtection="0"/>
    <xf numFmtId="0" fontId="5" fillId="0" borderId="0"/>
  </cellStyleXfs>
  <cellXfs count="85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27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0" fillId="0" borderId="49" xfId="0" applyFont="1" applyBorder="1" applyAlignment="1">
      <alignment vertical="center" wrapText="1"/>
    </xf>
    <xf numFmtId="3" fontId="20" fillId="0" borderId="47" xfId="0" applyNumberFormat="1" applyFont="1" applyBorder="1" applyAlignment="1">
      <alignment horizontal="right" vertical="center"/>
    </xf>
    <xf numFmtId="3" fontId="20" fillId="0" borderId="48" xfId="0" applyNumberFormat="1" applyFont="1" applyBorder="1" applyAlignment="1">
      <alignment horizontal="right" vertical="center"/>
    </xf>
    <xf numFmtId="165" fontId="20" fillId="0" borderId="60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3" fontId="10" fillId="0" borderId="61" xfId="0" applyNumberFormat="1" applyFont="1" applyBorder="1" applyAlignment="1">
      <alignment horizontal="right" vertical="center"/>
    </xf>
    <xf numFmtId="3" fontId="10" fillId="0" borderId="34" xfId="0" applyNumberFormat="1" applyFont="1" applyBorder="1" applyAlignment="1">
      <alignment horizontal="right" vertical="center"/>
    </xf>
    <xf numFmtId="165" fontId="10" fillId="0" borderId="62" xfId="0" applyNumberFormat="1" applyFont="1" applyBorder="1" applyAlignment="1">
      <alignment horizontal="right" vertical="center"/>
    </xf>
    <xf numFmtId="3" fontId="10" fillId="0" borderId="15" xfId="0" applyNumberFormat="1" applyFont="1" applyBorder="1" applyAlignment="1" applyProtection="1">
      <alignment horizontal="right" vertical="center"/>
      <protection locked="0"/>
    </xf>
    <xf numFmtId="3" fontId="10" fillId="0" borderId="3" xfId="0" applyNumberFormat="1" applyFont="1" applyBorder="1" applyAlignment="1" applyProtection="1">
      <alignment horizontal="right" vertical="center"/>
      <protection locked="0"/>
    </xf>
    <xf numFmtId="165" fontId="10" fillId="0" borderId="63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locked="0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165" fontId="10" fillId="0" borderId="37" xfId="0" applyNumberFormat="1" applyFont="1" applyBorder="1" applyAlignment="1">
      <alignment horizontal="right" vertical="center"/>
    </xf>
    <xf numFmtId="3" fontId="10" fillId="0" borderId="40" xfId="0" applyNumberFormat="1" applyFont="1" applyBorder="1" applyAlignment="1" applyProtection="1">
      <alignment horizontal="right" vertical="center"/>
      <protection locked="0"/>
    </xf>
    <xf numFmtId="3" fontId="10" fillId="0" borderId="24" xfId="0" applyNumberFormat="1" applyFont="1" applyBorder="1" applyAlignment="1" applyProtection="1">
      <alignment horizontal="right" vertical="center"/>
      <protection locked="0"/>
    </xf>
    <xf numFmtId="165" fontId="10" fillId="0" borderId="64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3" fontId="10" fillId="0" borderId="65" xfId="0" applyNumberFormat="1" applyFont="1" applyBorder="1" applyAlignment="1" applyProtection="1">
      <alignment horizontal="right" vertical="center"/>
      <protection locked="0"/>
    </xf>
    <xf numFmtId="3" fontId="10" fillId="0" borderId="35" xfId="0" applyNumberFormat="1" applyFont="1" applyBorder="1" applyAlignment="1" applyProtection="1">
      <alignment horizontal="right" vertical="center"/>
      <protection locked="0"/>
    </xf>
    <xf numFmtId="165" fontId="10" fillId="0" borderId="66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 applyProtection="1">
      <alignment horizontal="right" vertical="center"/>
      <protection locked="0"/>
    </xf>
    <xf numFmtId="3" fontId="20" fillId="0" borderId="10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165" fontId="20" fillId="0" borderId="37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20" fillId="0" borderId="10" xfId="0" applyNumberFormat="1" applyFont="1" applyBorder="1" applyAlignment="1" applyProtection="1">
      <alignment horizontal="right" vertical="center"/>
      <protection locked="0"/>
    </xf>
    <xf numFmtId="3" fontId="20" fillId="0" borderId="1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1" fontId="7" fillId="0" borderId="26" xfId="0" applyNumberFormat="1" applyFont="1" applyBorder="1" applyAlignment="1" applyProtection="1">
      <alignment horizontal="center" vertical="center"/>
      <protection locked="0"/>
    </xf>
    <xf numFmtId="1" fontId="7" fillId="0" borderId="25" xfId="0" applyNumberFormat="1" applyFont="1" applyBorder="1" applyAlignment="1" applyProtection="1">
      <alignment horizontal="center" vertical="center"/>
      <protection locked="0"/>
    </xf>
    <xf numFmtId="1" fontId="26" fillId="0" borderId="15" xfId="0" applyNumberFormat="1" applyFont="1" applyBorder="1" applyAlignment="1" applyProtection="1">
      <alignment horizontal="left" vertical="center"/>
      <protection locked="0"/>
    </xf>
    <xf numFmtId="1" fontId="26" fillId="0" borderId="3" xfId="0" applyNumberFormat="1" applyFont="1" applyBorder="1" applyAlignment="1" applyProtection="1">
      <alignment horizontal="left" vertical="center"/>
      <protection locked="0"/>
    </xf>
    <xf numFmtId="3" fontId="10" fillId="0" borderId="3" xfId="0" applyNumberFormat="1" applyFont="1" applyBorder="1" applyAlignment="1">
      <alignment horizontal="right" vertical="center"/>
    </xf>
    <xf numFmtId="165" fontId="27" fillId="0" borderId="5" xfId="0" applyNumberFormat="1" applyFont="1" applyBorder="1" applyAlignment="1">
      <alignment horizontal="right" vertical="center"/>
    </xf>
    <xf numFmtId="165" fontId="27" fillId="0" borderId="3" xfId="0" applyNumberFormat="1" applyFont="1" applyBorder="1" applyAlignment="1">
      <alignment horizontal="right" vertical="center"/>
    </xf>
    <xf numFmtId="165" fontId="27" fillId="0" borderId="4" xfId="0" applyNumberFormat="1" applyFont="1" applyBorder="1" applyAlignment="1">
      <alignment horizontal="right" vertical="center"/>
    </xf>
    <xf numFmtId="1" fontId="26" fillId="0" borderId="10" xfId="0" applyNumberFormat="1" applyFont="1" applyBorder="1" applyAlignment="1" applyProtection="1">
      <alignment horizontal="left" vertical="center"/>
      <protection locked="0"/>
    </xf>
    <xf numFmtId="1" fontId="26" fillId="0" borderId="1" xfId="0" applyNumberFormat="1" applyFont="1" applyBorder="1" applyAlignment="1" applyProtection="1">
      <alignment horizontal="left" vertical="center"/>
      <protection locked="0"/>
    </xf>
    <xf numFmtId="3" fontId="10" fillId="0" borderId="3" xfId="2" applyNumberFormat="1" applyFont="1" applyBorder="1" applyAlignment="1" applyProtection="1">
      <alignment vertical="center"/>
      <protection locked="0"/>
    </xf>
    <xf numFmtId="3" fontId="10" fillId="0" borderId="4" xfId="2" applyNumberFormat="1" applyFont="1" applyBorder="1" applyAlignment="1" applyProtection="1">
      <alignment vertical="center"/>
      <protection locked="0"/>
    </xf>
    <xf numFmtId="3" fontId="10" fillId="0" borderId="3" xfId="2" applyNumberFormat="1" applyFont="1" applyBorder="1" applyAlignment="1">
      <alignment vertical="center"/>
    </xf>
    <xf numFmtId="165" fontId="27" fillId="0" borderId="7" xfId="0" applyNumberFormat="1" applyFont="1" applyBorder="1" applyAlignment="1">
      <alignment horizontal="right" vertical="center"/>
    </xf>
    <xf numFmtId="165" fontId="27" fillId="0" borderId="1" xfId="0" applyNumberFormat="1" applyFont="1" applyBorder="1" applyAlignment="1">
      <alignment horizontal="right" vertical="center"/>
    </xf>
    <xf numFmtId="165" fontId="27" fillId="0" borderId="6" xfId="0" applyNumberFormat="1" applyFont="1" applyBorder="1" applyAlignment="1">
      <alignment horizontal="right" vertical="center"/>
    </xf>
    <xf numFmtId="0" fontId="26" fillId="0" borderId="10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3" fontId="10" fillId="0" borderId="1" xfId="2" applyNumberFormat="1" applyFont="1" applyBorder="1" applyAlignment="1" applyProtection="1">
      <alignment vertical="center"/>
      <protection locked="0"/>
    </xf>
    <xf numFmtId="3" fontId="10" fillId="0" borderId="6" xfId="2" applyNumberFormat="1" applyFont="1" applyBorder="1" applyAlignment="1" applyProtection="1">
      <alignment vertical="center"/>
      <protection locked="0"/>
    </xf>
    <xf numFmtId="3" fontId="10" fillId="0" borderId="1" xfId="2" applyNumberFormat="1" applyFont="1" applyBorder="1" applyAlignment="1">
      <alignment vertical="center"/>
    </xf>
    <xf numFmtId="0" fontId="26" fillId="0" borderId="1" xfId="0" applyFont="1" applyBorder="1" applyAlignment="1" applyProtection="1">
      <alignment vertical="center" wrapText="1"/>
      <protection locked="0"/>
    </xf>
    <xf numFmtId="0" fontId="26" fillId="0" borderId="16" xfId="0" applyFont="1" applyBorder="1" applyAlignment="1" applyProtection="1">
      <alignment vertical="center"/>
      <protection locked="0"/>
    </xf>
    <xf numFmtId="3" fontId="10" fillId="0" borderId="18" xfId="2" applyNumberFormat="1" applyFont="1" applyBorder="1" applyAlignment="1" applyProtection="1">
      <alignment vertical="center"/>
      <protection locked="0"/>
    </xf>
    <xf numFmtId="3" fontId="10" fillId="0" borderId="8" xfId="2" applyNumberFormat="1" applyFont="1" applyBorder="1" applyAlignment="1" applyProtection="1">
      <alignment vertical="center"/>
      <protection locked="0"/>
    </xf>
    <xf numFmtId="3" fontId="10" fillId="0" borderId="18" xfId="2" applyNumberFormat="1" applyFont="1" applyBorder="1" applyAlignment="1">
      <alignment vertical="center"/>
    </xf>
    <xf numFmtId="165" fontId="27" fillId="0" borderId="9" xfId="0" applyNumberFormat="1" applyFont="1" applyBorder="1" applyAlignment="1">
      <alignment horizontal="right" vertical="center"/>
    </xf>
    <xf numFmtId="165" fontId="27" fillId="0" borderId="18" xfId="0" applyNumberFormat="1" applyFont="1" applyBorder="1" applyAlignment="1">
      <alignment horizontal="right" vertical="center"/>
    </xf>
    <xf numFmtId="165" fontId="27" fillId="0" borderId="8" xfId="0" applyNumberFormat="1" applyFont="1" applyBorder="1" applyAlignment="1">
      <alignment horizontal="right" vertical="center"/>
    </xf>
    <xf numFmtId="0" fontId="12" fillId="0" borderId="61" xfId="0" applyFont="1" applyBorder="1" applyAlignment="1" applyProtection="1">
      <alignment vertical="center"/>
      <protection locked="0"/>
    </xf>
    <xf numFmtId="0" fontId="26" fillId="0" borderId="34" xfId="0" applyFont="1" applyBorder="1" applyAlignment="1" applyProtection="1">
      <alignment vertical="center"/>
      <protection locked="0"/>
    </xf>
    <xf numFmtId="3" fontId="20" fillId="0" borderId="34" xfId="0" applyNumberFormat="1" applyFont="1" applyBorder="1" applyAlignment="1">
      <alignment vertical="center"/>
    </xf>
    <xf numFmtId="165" fontId="27" fillId="0" borderId="20" xfId="0" applyNumberFormat="1" applyFont="1" applyBorder="1" applyAlignment="1">
      <alignment horizontal="right" vertical="center"/>
    </xf>
    <xf numFmtId="165" fontId="27" fillId="0" borderId="34" xfId="0" applyNumberFormat="1" applyFont="1" applyBorder="1" applyAlignment="1">
      <alignment horizontal="right" vertical="center"/>
    </xf>
    <xf numFmtId="165" fontId="27" fillId="0" borderId="19" xfId="0" applyNumberFormat="1" applyFont="1" applyBorder="1" applyAlignment="1">
      <alignment horizontal="right" vertical="center"/>
    </xf>
    <xf numFmtId="0" fontId="10" fillId="0" borderId="0" xfId="1" applyFont="1" applyAlignment="1" applyProtection="1">
      <alignment vertical="center"/>
      <protection locked="0"/>
    </xf>
    <xf numFmtId="0" fontId="5" fillId="0" borderId="0" xfId="1" applyAlignment="1" applyProtection="1">
      <alignment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0" fontId="5" fillId="0" borderId="30" xfId="1" applyBorder="1" applyAlignment="1" applyProtection="1">
      <alignment horizontal="center" vertical="center"/>
      <protection locked="0"/>
    </xf>
    <xf numFmtId="0" fontId="5" fillId="0" borderId="83" xfId="1" applyBorder="1" applyAlignment="1" applyProtection="1">
      <alignment horizontal="center" vertical="center"/>
      <protection locked="0"/>
    </xf>
    <xf numFmtId="0" fontId="5" fillId="0" borderId="31" xfId="1" applyBorder="1" applyAlignment="1" applyProtection="1">
      <alignment horizontal="center" vertical="center"/>
      <protection locked="0"/>
    </xf>
    <xf numFmtId="0" fontId="5" fillId="0" borderId="32" xfId="1" applyBorder="1" applyAlignment="1" applyProtection="1">
      <alignment horizontal="center" vertical="center"/>
      <protection locked="0"/>
    </xf>
    <xf numFmtId="0" fontId="5" fillId="0" borderId="84" xfId="1" applyBorder="1" applyAlignment="1" applyProtection="1">
      <alignment horizontal="center" vertical="center"/>
      <protection locked="0"/>
    </xf>
    <xf numFmtId="0" fontId="5" fillId="0" borderId="33" xfId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0" fillId="0" borderId="67" xfId="1" applyFont="1" applyBorder="1" applyAlignment="1" applyProtection="1">
      <alignment vertical="center"/>
      <protection locked="0"/>
    </xf>
    <xf numFmtId="0" fontId="10" fillId="0" borderId="3" xfId="1" applyFont="1" applyBorder="1" applyAlignment="1" applyProtection="1">
      <alignment vertical="center"/>
      <protection locked="0"/>
    </xf>
    <xf numFmtId="3" fontId="5" fillId="0" borderId="4" xfId="1" applyNumberFormat="1" applyBorder="1" applyAlignment="1" applyProtection="1">
      <alignment vertical="center"/>
      <protection locked="0"/>
    </xf>
    <xf numFmtId="3" fontId="5" fillId="0" borderId="3" xfId="1" applyNumberFormat="1" applyBorder="1" applyAlignment="1" applyProtection="1">
      <alignment vertical="center"/>
      <protection locked="0"/>
    </xf>
    <xf numFmtId="3" fontId="5" fillId="0" borderId="85" xfId="1" applyNumberFormat="1" applyBorder="1" applyAlignment="1" applyProtection="1">
      <alignment horizontal="right" vertical="center"/>
      <protection locked="0"/>
    </xf>
    <xf numFmtId="165" fontId="5" fillId="0" borderId="63" xfId="1" applyNumberFormat="1" applyBorder="1" applyAlignment="1">
      <alignment vertical="center"/>
    </xf>
    <xf numFmtId="165" fontId="5" fillId="0" borderId="4" xfId="1" applyNumberFormat="1" applyBorder="1" applyAlignment="1">
      <alignment vertical="center"/>
    </xf>
    <xf numFmtId="0" fontId="10" fillId="0" borderId="43" xfId="1" applyFont="1" applyBorder="1" applyAlignment="1" applyProtection="1">
      <alignment vertical="center"/>
      <protection locked="0"/>
    </xf>
    <xf numFmtId="0" fontId="10" fillId="0" borderId="1" xfId="1" applyFont="1" applyBorder="1" applyAlignment="1" applyProtection="1">
      <alignment vertical="center"/>
      <protection locked="0"/>
    </xf>
    <xf numFmtId="3" fontId="5" fillId="0" borderId="6" xfId="1" applyNumberFormat="1" applyBorder="1" applyAlignment="1" applyProtection="1">
      <alignment vertical="center"/>
      <protection locked="0"/>
    </xf>
    <xf numFmtId="3" fontId="5" fillId="0" borderId="1" xfId="1" applyNumberFormat="1" applyBorder="1" applyAlignment="1" applyProtection="1">
      <alignment vertical="center"/>
      <protection locked="0"/>
    </xf>
    <xf numFmtId="3" fontId="5" fillId="0" borderId="3" xfId="3" applyNumberFormat="1" applyBorder="1" applyAlignment="1" applyProtection="1">
      <alignment vertical="center"/>
      <protection locked="0"/>
    </xf>
    <xf numFmtId="165" fontId="5" fillId="0" borderId="37" xfId="1" applyNumberFormat="1" applyBorder="1" applyAlignment="1">
      <alignment vertical="center"/>
    </xf>
    <xf numFmtId="165" fontId="5" fillId="0" borderId="6" xfId="1" applyNumberFormat="1" applyBorder="1" applyAlignment="1">
      <alignment vertical="center"/>
    </xf>
    <xf numFmtId="3" fontId="5" fillId="0" borderId="1" xfId="3" applyNumberFormat="1" applyBorder="1" applyAlignment="1" applyProtection="1">
      <alignment vertical="center"/>
      <protection locked="0"/>
    </xf>
    <xf numFmtId="0" fontId="5" fillId="0" borderId="0" xfId="1" applyAlignment="1" applyProtection="1">
      <alignment vertical="center" wrapText="1"/>
      <protection locked="0"/>
    </xf>
    <xf numFmtId="3" fontId="10" fillId="0" borderId="12" xfId="0" applyNumberFormat="1" applyFont="1" applyBorder="1" applyAlignment="1" applyProtection="1">
      <alignment horizontal="right" vertical="center"/>
      <protection locked="0"/>
    </xf>
    <xf numFmtId="3" fontId="10" fillId="0" borderId="13" xfId="0" applyNumberFormat="1" applyFont="1" applyBorder="1" applyAlignment="1" applyProtection="1">
      <alignment horizontal="right" vertical="center"/>
      <protection locked="0"/>
    </xf>
    <xf numFmtId="165" fontId="10" fillId="0" borderId="38" xfId="0" applyNumberFormat="1" applyFont="1" applyBorder="1" applyAlignment="1">
      <alignment horizontal="right" vertical="center"/>
    </xf>
    <xf numFmtId="0" fontId="29" fillId="0" borderId="0" xfId="4"/>
    <xf numFmtId="0" fontId="18" fillId="0" borderId="0" xfId="4" applyFont="1" applyAlignment="1" applyProtection="1">
      <alignment horizontal="left" vertical="center"/>
      <protection locked="0"/>
    </xf>
    <xf numFmtId="0" fontId="30" fillId="0" borderId="0" xfId="4" applyFont="1" applyAlignment="1" applyProtection="1">
      <alignment horizontal="left" vertical="center"/>
      <protection locked="0"/>
    </xf>
    <xf numFmtId="0" fontId="3" fillId="0" borderId="0" xfId="4" applyFont="1" applyAlignment="1" applyProtection="1">
      <alignment horizontal="left" vertical="center"/>
      <protection locked="0"/>
    </xf>
    <xf numFmtId="0" fontId="30" fillId="0" borderId="0" xfId="4" applyFont="1"/>
    <xf numFmtId="0" fontId="29" fillId="0" borderId="0" xfId="4" applyAlignment="1">
      <alignment horizontal="left" wrapText="1"/>
    </xf>
    <xf numFmtId="0" fontId="3" fillId="0" borderId="0" xfId="4" applyFont="1" applyAlignment="1">
      <alignment vertical="center"/>
    </xf>
    <xf numFmtId="0" fontId="30" fillId="0" borderId="0" xfId="4" applyFont="1" applyAlignment="1">
      <alignment vertical="center"/>
    </xf>
    <xf numFmtId="49" fontId="30" fillId="0" borderId="69" xfId="4" applyNumberFormat="1" applyFont="1" applyBorder="1" applyAlignment="1">
      <alignment horizontal="centerContinuous" vertical="center"/>
    </xf>
    <xf numFmtId="0" fontId="2" fillId="0" borderId="0" xfId="4" applyFont="1" applyAlignment="1">
      <alignment vertical="center"/>
    </xf>
    <xf numFmtId="0" fontId="29" fillId="0" borderId="0" xfId="4" applyAlignment="1">
      <alignment vertical="center"/>
    </xf>
    <xf numFmtId="49" fontId="35" fillId="0" borderId="6" xfId="4" applyNumberFormat="1" applyFont="1" applyBorder="1" applyAlignment="1">
      <alignment horizontal="center" vertical="center"/>
    </xf>
    <xf numFmtId="3" fontId="35" fillId="0" borderId="1" xfId="4" applyNumberFormat="1" applyFont="1" applyBorder="1" applyAlignment="1" applyProtection="1">
      <alignment horizontal="right" vertical="center"/>
      <protection locked="0"/>
    </xf>
    <xf numFmtId="166" fontId="35" fillId="0" borderId="1" xfId="4" applyNumberFormat="1" applyFont="1" applyBorder="1" applyAlignment="1">
      <alignment horizontal="right" vertical="center"/>
    </xf>
    <xf numFmtId="0" fontId="36" fillId="0" borderId="0" xfId="4" applyFont="1" applyAlignment="1">
      <alignment vertical="center"/>
    </xf>
    <xf numFmtId="0" fontId="35" fillId="0" borderId="0" xfId="4" applyFont="1" applyAlignment="1">
      <alignment vertical="center"/>
    </xf>
    <xf numFmtId="49" fontId="31" fillId="0" borderId="6" xfId="4" applyNumberFormat="1" applyFont="1" applyBorder="1" applyAlignment="1">
      <alignment horizontal="center" vertical="center"/>
    </xf>
    <xf numFmtId="3" fontId="31" fillId="2" borderId="1" xfId="4" applyNumberFormat="1" applyFont="1" applyFill="1" applyBorder="1" applyAlignment="1" applyProtection="1">
      <alignment horizontal="right" vertical="center"/>
      <protection locked="0"/>
    </xf>
    <xf numFmtId="166" fontId="31" fillId="0" borderId="1" xfId="4" applyNumberFormat="1" applyFont="1" applyBorder="1" applyAlignment="1">
      <alignment horizontal="right" vertical="center"/>
    </xf>
    <xf numFmtId="3" fontId="31" fillId="0" borderId="1" xfId="4" applyNumberFormat="1" applyFont="1" applyBorder="1" applyAlignment="1" applyProtection="1">
      <alignment horizontal="right" vertical="center"/>
      <protection locked="0"/>
    </xf>
    <xf numFmtId="0" fontId="31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38" fillId="0" borderId="0" xfId="4" applyFont="1" applyAlignment="1">
      <alignment vertical="center"/>
    </xf>
    <xf numFmtId="0" fontId="39" fillId="0" borderId="0" xfId="4" applyFont="1" applyAlignment="1">
      <alignment vertical="center"/>
    </xf>
    <xf numFmtId="0" fontId="40" fillId="0" borderId="0" xfId="4" applyFont="1" applyAlignment="1">
      <alignment vertical="center"/>
    </xf>
    <xf numFmtId="49" fontId="33" fillId="0" borderId="8" xfId="4" applyNumberFormat="1" applyFont="1" applyBorder="1" applyAlignment="1">
      <alignment horizontal="center" vertical="center"/>
    </xf>
    <xf numFmtId="3" fontId="33" fillId="0" borderId="18" xfId="4" applyNumberFormat="1" applyFont="1" applyBorder="1" applyAlignment="1" applyProtection="1">
      <alignment horizontal="right" vertical="center"/>
      <protection locked="0"/>
    </xf>
    <xf numFmtId="166" fontId="33" fillId="0" borderId="18" xfId="4" applyNumberFormat="1" applyFont="1" applyBorder="1" applyAlignment="1">
      <alignment horizontal="right" vertical="center"/>
    </xf>
    <xf numFmtId="0" fontId="41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vertical="center"/>
    </xf>
    <xf numFmtId="0" fontId="45" fillId="0" borderId="0" xfId="4" applyFont="1" applyAlignment="1">
      <alignment vertical="center"/>
    </xf>
    <xf numFmtId="0" fontId="29" fillId="0" borderId="0" xfId="4" applyAlignment="1">
      <alignment horizontal="center"/>
    </xf>
    <xf numFmtId="3" fontId="29" fillId="0" borderId="0" xfId="4" applyNumberFormat="1"/>
    <xf numFmtId="166" fontId="29" fillId="0" borderId="0" xfId="4" applyNumberFormat="1"/>
    <xf numFmtId="0" fontId="12" fillId="0" borderId="0" xfId="1" applyFont="1" applyAlignment="1">
      <alignment vertical="center"/>
    </xf>
    <xf numFmtId="0" fontId="5" fillId="0" borderId="0" xfId="1"/>
    <xf numFmtId="0" fontId="47" fillId="0" borderId="12" xfId="1" applyFont="1" applyBorder="1" applyAlignment="1" applyProtection="1">
      <alignment horizontal="center" vertical="center"/>
      <protection locked="0"/>
    </xf>
    <xf numFmtId="0" fontId="47" fillId="0" borderId="13" xfId="1" applyFont="1" applyBorder="1" applyAlignment="1" applyProtection="1">
      <alignment horizontal="center" vertical="center"/>
      <protection locked="0"/>
    </xf>
    <xf numFmtId="0" fontId="47" fillId="0" borderId="26" xfId="1" applyFont="1" applyBorder="1" applyAlignment="1" applyProtection="1">
      <alignment horizontal="center" vertical="center"/>
      <protection locked="0"/>
    </xf>
    <xf numFmtId="0" fontId="5" fillId="0" borderId="10" xfId="1" applyBorder="1" applyAlignment="1">
      <alignment horizontal="center" vertical="center"/>
    </xf>
    <xf numFmtId="0" fontId="48" fillId="0" borderId="67" xfId="1" applyFont="1" applyBorder="1" applyAlignment="1" applyProtection="1">
      <alignment vertical="center"/>
      <protection locked="0"/>
    </xf>
    <xf numFmtId="3" fontId="49" fillId="0" borderId="3" xfId="1" applyNumberFormat="1" applyFont="1" applyBorder="1" applyAlignment="1" applyProtection="1">
      <alignment vertical="center"/>
      <protection locked="0"/>
    </xf>
    <xf numFmtId="3" fontId="8" fillId="0" borderId="3" xfId="1" applyNumberFormat="1" applyFont="1" applyBorder="1" applyAlignment="1" applyProtection="1">
      <alignment vertical="center"/>
      <protection locked="0"/>
    </xf>
    <xf numFmtId="3" fontId="49" fillId="0" borderId="3" xfId="1" applyNumberFormat="1" applyFont="1" applyBorder="1" applyAlignment="1">
      <alignment vertical="center"/>
    </xf>
    <xf numFmtId="165" fontId="50" fillId="0" borderId="3" xfId="1" applyNumberFormat="1" applyFont="1" applyBorder="1" applyAlignment="1">
      <alignment vertical="center"/>
    </xf>
    <xf numFmtId="165" fontId="17" fillId="0" borderId="5" xfId="1" applyNumberFormat="1" applyFont="1" applyBorder="1" applyAlignment="1">
      <alignment vertical="center"/>
    </xf>
    <xf numFmtId="0" fontId="5" fillId="0" borderId="10" xfId="1" applyBorder="1" applyAlignment="1">
      <alignment horizontal="right" vertical="center"/>
    </xf>
    <xf numFmtId="49" fontId="48" fillId="0" borderId="67" xfId="1" applyNumberFormat="1" applyFont="1" applyBorder="1" applyAlignment="1" applyProtection="1">
      <alignment vertical="center"/>
      <protection locked="0"/>
    </xf>
    <xf numFmtId="0" fontId="48" fillId="0" borderId="43" xfId="1" applyFont="1" applyBorder="1" applyAlignment="1" applyProtection="1">
      <alignment vertical="center"/>
      <protection locked="0"/>
    </xf>
    <xf numFmtId="165" fontId="50" fillId="0" borderId="1" xfId="1" applyNumberFormat="1" applyFont="1" applyBorder="1" applyAlignment="1">
      <alignment vertical="center"/>
    </xf>
    <xf numFmtId="165" fontId="17" fillId="0" borderId="7" xfId="1" applyNumberFormat="1" applyFont="1" applyBorder="1" applyAlignment="1">
      <alignment vertical="center"/>
    </xf>
    <xf numFmtId="0" fontId="48" fillId="0" borderId="43" xfId="1" applyFont="1" applyBorder="1" applyAlignment="1" applyProtection="1">
      <alignment vertical="center" wrapText="1"/>
      <protection locked="0"/>
    </xf>
    <xf numFmtId="3" fontId="5" fillId="0" borderId="18" xfId="1" applyNumberFormat="1" applyBorder="1" applyAlignment="1" applyProtection="1">
      <alignment vertical="center"/>
      <protection locked="0"/>
    </xf>
    <xf numFmtId="3" fontId="49" fillId="0" borderId="1" xfId="1" applyNumberFormat="1" applyFont="1" applyBorder="1" applyAlignment="1" applyProtection="1">
      <alignment vertical="center"/>
      <protection locked="0"/>
    </xf>
    <xf numFmtId="165" fontId="50" fillId="0" borderId="18" xfId="1" applyNumberFormat="1" applyFont="1" applyBorder="1" applyAlignment="1">
      <alignment vertical="center"/>
    </xf>
    <xf numFmtId="3" fontId="16" fillId="0" borderId="13" xfId="1" applyNumberFormat="1" applyFont="1" applyBorder="1" applyAlignment="1">
      <alignment vertical="center"/>
    </xf>
    <xf numFmtId="3" fontId="51" fillId="0" borderId="13" xfId="1" applyNumberFormat="1" applyFont="1" applyBorder="1" applyAlignment="1">
      <alignment vertical="center"/>
    </xf>
    <xf numFmtId="165" fontId="52" fillId="0" borderId="13" xfId="1" applyNumberFormat="1" applyFont="1" applyBorder="1" applyAlignment="1">
      <alignment vertical="center"/>
    </xf>
    <xf numFmtId="165" fontId="16" fillId="0" borderId="26" xfId="1" applyNumberFormat="1" applyFont="1" applyBorder="1" applyAlignment="1">
      <alignment vertical="center"/>
    </xf>
    <xf numFmtId="0" fontId="23" fillId="0" borderId="0" xfId="1" applyFont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/>
      <protection locked="0"/>
    </xf>
    <xf numFmtId="0" fontId="5" fillId="0" borderId="0" xfId="1" applyAlignment="1">
      <alignment vertical="center"/>
    </xf>
    <xf numFmtId="0" fontId="47" fillId="0" borderId="45" xfId="1" applyFont="1" applyBorder="1" applyAlignment="1" applyProtection="1">
      <alignment horizontal="center" vertical="center"/>
      <protection locked="0"/>
    </xf>
    <xf numFmtId="0" fontId="47" fillId="0" borderId="25" xfId="1" applyFont="1" applyBorder="1" applyAlignment="1" applyProtection="1">
      <alignment horizontal="center" vertical="center"/>
      <protection locked="0"/>
    </xf>
    <xf numFmtId="0" fontId="47" fillId="0" borderId="91" xfId="1" applyFont="1" applyBorder="1" applyAlignment="1" applyProtection="1">
      <alignment horizontal="center" vertical="center"/>
      <protection locked="0"/>
    </xf>
    <xf numFmtId="0" fontId="5" fillId="0" borderId="16" xfId="1" applyBorder="1" applyAlignment="1">
      <alignment vertical="center"/>
    </xf>
    <xf numFmtId="0" fontId="30" fillId="0" borderId="45" xfId="1" applyFont="1" applyBorder="1" applyAlignment="1" applyProtection="1">
      <alignment vertical="center" wrapText="1"/>
      <protection locked="0"/>
    </xf>
    <xf numFmtId="49" fontId="5" fillId="0" borderId="0" xfId="1" applyNumberFormat="1" applyAlignment="1" applyProtection="1">
      <alignment horizontal="right"/>
      <protection locked="0"/>
    </xf>
    <xf numFmtId="3" fontId="49" fillId="0" borderId="4" xfId="1" applyNumberFormat="1" applyFont="1" applyBorder="1" applyAlignment="1">
      <alignment vertical="center"/>
    </xf>
    <xf numFmtId="3" fontId="49" fillId="0" borderId="6" xfId="1" applyNumberFormat="1" applyFont="1" applyBorder="1" applyAlignment="1">
      <alignment vertical="center"/>
    </xf>
    <xf numFmtId="3" fontId="51" fillId="0" borderId="25" xfId="1" applyNumberFormat="1" applyFont="1" applyBorder="1" applyAlignment="1">
      <alignment vertical="center"/>
    </xf>
    <xf numFmtId="165" fontId="52" fillId="0" borderId="1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5" fillId="0" borderId="11" xfId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5" fillId="0" borderId="15" xfId="1" applyBorder="1" applyAlignment="1">
      <alignment horizontal="right" vertical="center"/>
    </xf>
    <xf numFmtId="0" fontId="42" fillId="0" borderId="65" xfId="1" applyFont="1" applyBorder="1" applyAlignment="1" applyProtection="1">
      <alignment horizontal="center" vertical="center" wrapText="1"/>
      <protection locked="0"/>
    </xf>
    <xf numFmtId="168" fontId="19" fillId="0" borderId="10" xfId="1" applyNumberFormat="1" applyFont="1" applyBorder="1" applyAlignment="1" applyProtection="1">
      <alignment horizontal="left" vertical="center"/>
      <protection locked="0"/>
    </xf>
    <xf numFmtId="168" fontId="19" fillId="0" borderId="16" xfId="1" applyNumberFormat="1" applyFont="1" applyBorder="1" applyAlignment="1" applyProtection="1">
      <alignment horizontal="left" vertical="center"/>
      <protection locked="0"/>
    </xf>
    <xf numFmtId="168" fontId="54" fillId="0" borderId="30" xfId="1" applyNumberFormat="1" applyFont="1" applyBorder="1" applyAlignment="1" applyProtection="1">
      <alignment horizontal="left" vertical="center"/>
      <protection locked="0"/>
    </xf>
    <xf numFmtId="168" fontId="55" fillId="0" borderId="15" xfId="1" applyNumberFormat="1" applyFont="1" applyBorder="1" applyAlignment="1" applyProtection="1">
      <alignment horizontal="left" vertical="center"/>
      <protection locked="0"/>
    </xf>
    <xf numFmtId="3" fontId="10" fillId="0" borderId="3" xfId="1" applyNumberFormat="1" applyFont="1" applyBorder="1" applyAlignment="1" applyProtection="1">
      <alignment vertical="center"/>
      <protection locked="0"/>
    </xf>
    <xf numFmtId="3" fontId="10" fillId="0" borderId="86" xfId="1" applyNumberFormat="1" applyFont="1" applyBorder="1" applyAlignment="1" applyProtection="1">
      <alignment horizontal="right" vertical="center"/>
      <protection locked="0"/>
    </xf>
    <xf numFmtId="3" fontId="10" fillId="0" borderId="1" xfId="1" applyNumberFormat="1" applyFont="1" applyBorder="1" applyAlignment="1" applyProtection="1">
      <alignment vertical="center"/>
      <protection locked="0"/>
    </xf>
    <xf numFmtId="3" fontId="10" fillId="0" borderId="5" xfId="3" applyNumberFormat="1" applyFont="1" applyBorder="1" applyAlignment="1" applyProtection="1">
      <alignment vertical="center"/>
      <protection locked="0"/>
    </xf>
    <xf numFmtId="3" fontId="10" fillId="0" borderId="7" xfId="3" applyNumberFormat="1" applyFont="1" applyBorder="1" applyAlignment="1" applyProtection="1">
      <alignment vertical="center"/>
      <protection locked="0"/>
    </xf>
    <xf numFmtId="3" fontId="10" fillId="0" borderId="18" xfId="1" applyNumberFormat="1" applyFont="1" applyBorder="1" applyAlignment="1" applyProtection="1">
      <alignment vertical="center"/>
      <protection locked="0"/>
    </xf>
    <xf numFmtId="3" fontId="20" fillId="0" borderId="31" xfId="1" applyNumberFormat="1" applyFont="1" applyBorder="1" applyAlignment="1" applyProtection="1">
      <alignment vertical="center"/>
      <protection locked="0"/>
    </xf>
    <xf numFmtId="3" fontId="20" fillId="0" borderId="33" xfId="3" applyNumberFormat="1" applyFont="1" applyBorder="1" applyAlignment="1" applyProtection="1">
      <alignment vertical="center"/>
      <protection locked="0"/>
    </xf>
    <xf numFmtId="3" fontId="20" fillId="0" borderId="20" xfId="3" applyNumberFormat="1" applyFont="1" applyBorder="1" applyAlignment="1" applyProtection="1">
      <alignment vertical="center"/>
      <protection locked="0"/>
    </xf>
    <xf numFmtId="170" fontId="10" fillId="0" borderId="7" xfId="3" applyNumberFormat="1" applyFont="1" applyBorder="1" applyAlignment="1" applyProtection="1">
      <alignment vertical="center"/>
      <protection locked="0"/>
    </xf>
    <xf numFmtId="170" fontId="20" fillId="0" borderId="33" xfId="3" applyNumberFormat="1" applyFont="1" applyBorder="1" applyAlignment="1" applyProtection="1">
      <alignment vertical="center"/>
      <protection locked="0"/>
    </xf>
    <xf numFmtId="0" fontId="56" fillId="0" borderId="71" xfId="1" applyFont="1" applyBorder="1" applyAlignment="1" applyProtection="1">
      <alignment horizontal="left" vertical="center" wrapText="1"/>
      <protection locked="0"/>
    </xf>
    <xf numFmtId="0" fontId="31" fillId="0" borderId="67" xfId="1" applyFont="1" applyBorder="1" applyAlignment="1" applyProtection="1">
      <alignment vertical="center"/>
      <protection locked="0"/>
    </xf>
    <xf numFmtId="0" fontId="31" fillId="0" borderId="43" xfId="1" applyFont="1" applyBorder="1" applyAlignment="1" applyProtection="1">
      <alignment vertical="center"/>
      <protection locked="0"/>
    </xf>
    <xf numFmtId="0" fontId="31" fillId="0" borderId="18" xfId="1" applyFont="1" applyBorder="1" applyAlignment="1" applyProtection="1">
      <alignment vertical="center"/>
      <protection locked="0"/>
    </xf>
    <xf numFmtId="0" fontId="31" fillId="0" borderId="29" xfId="1" applyFont="1" applyBorder="1" applyAlignment="1" applyProtection="1">
      <alignment horizontal="left" vertical="center" wrapText="1"/>
      <protection locked="0"/>
    </xf>
    <xf numFmtId="0" fontId="30" fillId="0" borderId="3" xfId="1" applyFont="1" applyBorder="1" applyAlignment="1" applyProtection="1">
      <alignment horizontal="left" vertical="center" wrapText="1"/>
      <protection locked="0"/>
    </xf>
    <xf numFmtId="0" fontId="30" fillId="0" borderId="44" xfId="1" applyFont="1" applyBorder="1" applyAlignment="1" applyProtection="1">
      <alignment horizontal="left" vertical="center" wrapText="1"/>
      <protection locked="0"/>
    </xf>
    <xf numFmtId="0" fontId="56" fillId="0" borderId="71" xfId="1" applyFont="1" applyBorder="1" applyAlignment="1" applyProtection="1">
      <alignment horizontal="center" vertical="center"/>
      <protection locked="0"/>
    </xf>
    <xf numFmtId="0" fontId="56" fillId="0" borderId="35" xfId="1" applyFont="1" applyBorder="1" applyAlignment="1" applyProtection="1">
      <alignment horizontal="center" vertical="center"/>
      <protection locked="0"/>
    </xf>
    <xf numFmtId="0" fontId="56" fillId="0" borderId="21" xfId="1" applyFont="1" applyBorder="1" applyAlignment="1" applyProtection="1">
      <alignment horizontal="center" vertical="center"/>
      <protection locked="0"/>
    </xf>
    <xf numFmtId="0" fontId="56" fillId="0" borderId="70" xfId="1" applyFont="1" applyBorder="1" applyAlignment="1" applyProtection="1">
      <alignment horizontal="center" vertical="center"/>
      <protection locked="0"/>
    </xf>
    <xf numFmtId="3" fontId="57" fillId="0" borderId="3" xfId="1" applyNumberFormat="1" applyFont="1" applyBorder="1" applyAlignment="1">
      <alignment vertical="center"/>
    </xf>
    <xf numFmtId="3" fontId="57" fillId="0" borderId="3" xfId="1" applyNumberFormat="1" applyFont="1" applyBorder="1" applyAlignment="1" applyProtection="1">
      <alignment vertical="center"/>
      <protection locked="0"/>
    </xf>
    <xf numFmtId="3" fontId="58" fillId="0" borderId="3" xfId="1" applyNumberFormat="1" applyFont="1" applyBorder="1" applyAlignment="1" applyProtection="1">
      <alignment vertical="center"/>
      <protection locked="0"/>
    </xf>
    <xf numFmtId="3" fontId="58" fillId="0" borderId="3" xfId="1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165" fontId="59" fillId="0" borderId="5" xfId="1" applyNumberFormat="1" applyFont="1" applyBorder="1" applyAlignment="1">
      <alignment vertical="center"/>
    </xf>
    <xf numFmtId="0" fontId="31" fillId="0" borderId="43" xfId="1" applyFont="1" applyBorder="1" applyAlignment="1">
      <alignment vertical="center"/>
    </xf>
    <xf numFmtId="3" fontId="59" fillId="0" borderId="1" xfId="1" applyNumberFormat="1" applyFont="1" applyBorder="1" applyAlignment="1">
      <alignment vertical="center"/>
    </xf>
    <xf numFmtId="165" fontId="59" fillId="0" borderId="7" xfId="1" applyNumberFormat="1" applyFont="1" applyBorder="1" applyAlignment="1">
      <alignment vertical="center"/>
    </xf>
    <xf numFmtId="3" fontId="59" fillId="0" borderId="1" xfId="1" applyNumberFormat="1" applyFont="1" applyBorder="1" applyAlignment="1" applyProtection="1">
      <alignment vertical="center"/>
      <protection locked="0"/>
    </xf>
    <xf numFmtId="0" fontId="31" fillId="0" borderId="44" xfId="1" applyFont="1" applyBorder="1" applyAlignment="1" applyProtection="1">
      <alignment vertical="center"/>
      <protection locked="0"/>
    </xf>
    <xf numFmtId="3" fontId="59" fillId="0" borderId="18" xfId="1" applyNumberFormat="1" applyFont="1" applyBorder="1" applyAlignment="1">
      <alignment vertical="center"/>
    </xf>
    <xf numFmtId="3" fontId="59" fillId="0" borderId="18" xfId="1" applyNumberFormat="1" applyFont="1" applyBorder="1" applyAlignment="1" applyProtection="1">
      <alignment vertical="center"/>
      <protection locked="0"/>
    </xf>
    <xf numFmtId="165" fontId="59" fillId="0" borderId="9" xfId="1" applyNumberFormat="1" applyFont="1" applyBorder="1" applyAlignment="1">
      <alignment vertical="center"/>
    </xf>
    <xf numFmtId="0" fontId="30" fillId="0" borderId="44" xfId="1" applyFont="1" applyBorder="1" applyAlignment="1" applyProtection="1">
      <alignment vertical="center"/>
      <protection locked="0"/>
    </xf>
    <xf numFmtId="3" fontId="60" fillId="0" borderId="18" xfId="1" applyNumberFormat="1" applyFont="1" applyBorder="1" applyAlignment="1">
      <alignment vertical="center"/>
    </xf>
    <xf numFmtId="3" fontId="60" fillId="0" borderId="18" xfId="1" applyNumberFormat="1" applyFont="1" applyBorder="1" applyAlignment="1" applyProtection="1">
      <alignment vertical="center"/>
      <protection locked="0"/>
    </xf>
    <xf numFmtId="165" fontId="60" fillId="0" borderId="9" xfId="1" applyNumberFormat="1" applyFont="1" applyBorder="1" applyAlignment="1">
      <alignment vertical="center"/>
    </xf>
    <xf numFmtId="0" fontId="30" fillId="0" borderId="45" xfId="1" applyFont="1" applyBorder="1" applyAlignment="1">
      <alignment vertical="center"/>
    </xf>
    <xf numFmtId="3" fontId="60" fillId="0" borderId="13" xfId="1" applyNumberFormat="1" applyFont="1" applyBorder="1" applyAlignment="1">
      <alignment vertical="center"/>
    </xf>
    <xf numFmtId="165" fontId="60" fillId="0" borderId="26" xfId="1" applyNumberFormat="1" applyFont="1" applyBorder="1" applyAlignment="1">
      <alignment vertical="center"/>
    </xf>
    <xf numFmtId="0" fontId="61" fillId="0" borderId="43" xfId="4" applyFont="1" applyBorder="1" applyAlignment="1">
      <alignment horizontal="left" vertical="center"/>
    </xf>
    <xf numFmtId="0" fontId="61" fillId="0" borderId="43" xfId="4" applyFont="1" applyBorder="1" applyAlignment="1">
      <alignment horizontal="left" vertical="center" wrapText="1"/>
    </xf>
    <xf numFmtId="0" fontId="11" fillId="0" borderId="43" xfId="4" applyFont="1" applyBorder="1" applyAlignment="1">
      <alignment horizontal="left" vertical="center" wrapText="1" indent="2"/>
    </xf>
    <xf numFmtId="49" fontId="62" fillId="0" borderId="69" xfId="4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5" fillId="0" borderId="99" xfId="1" applyBorder="1" applyAlignment="1" applyProtection="1">
      <alignment horizontal="center" vertical="center"/>
      <protection locked="0"/>
    </xf>
    <xf numFmtId="168" fontId="10" fillId="0" borderId="63" xfId="1" applyNumberFormat="1" applyFont="1" applyBorder="1" applyAlignment="1" applyProtection="1">
      <alignment vertical="center"/>
      <protection locked="0"/>
    </xf>
    <xf numFmtId="165" fontId="5" fillId="0" borderId="100" xfId="1" applyNumberFormat="1" applyBorder="1" applyAlignment="1">
      <alignment vertical="center"/>
    </xf>
    <xf numFmtId="168" fontId="10" fillId="0" borderId="37" xfId="1" applyNumberFormat="1" applyFont="1" applyBorder="1" applyAlignment="1" applyProtection="1">
      <alignment vertical="center"/>
      <protection locked="0"/>
    </xf>
    <xf numFmtId="165" fontId="5" fillId="0" borderId="101" xfId="1" applyNumberFormat="1" applyBorder="1" applyAlignment="1">
      <alignment vertical="center"/>
    </xf>
    <xf numFmtId="168" fontId="10" fillId="0" borderId="81" xfId="1" applyNumberFormat="1" applyFont="1" applyBorder="1" applyAlignment="1" applyProtection="1">
      <alignment vertical="center"/>
      <protection locked="0"/>
    </xf>
    <xf numFmtId="0" fontId="10" fillId="0" borderId="102" xfId="1" applyFont="1" applyBorder="1" applyAlignment="1" applyProtection="1">
      <alignment vertical="center"/>
      <protection locked="0"/>
    </xf>
    <xf numFmtId="0" fontId="10" fillId="0" borderId="46" xfId="1" applyFont="1" applyBorder="1" applyAlignment="1" applyProtection="1">
      <alignment vertical="center"/>
      <protection locked="0"/>
    </xf>
    <xf numFmtId="3" fontId="5" fillId="0" borderId="82" xfId="1" applyNumberFormat="1" applyBorder="1" applyAlignment="1" applyProtection="1">
      <alignment vertical="center"/>
      <protection locked="0"/>
    </xf>
    <xf numFmtId="3" fontId="5" fillId="0" borderId="46" xfId="1" applyNumberFormat="1" applyBorder="1" applyAlignment="1" applyProtection="1">
      <alignment vertical="center"/>
      <protection locked="0"/>
    </xf>
    <xf numFmtId="3" fontId="5" fillId="0" borderId="46" xfId="3" applyNumberFormat="1" applyBorder="1" applyAlignment="1" applyProtection="1">
      <alignment vertical="center"/>
      <protection locked="0"/>
    </xf>
    <xf numFmtId="165" fontId="5" fillId="0" borderId="81" xfId="1" applyNumberFormat="1" applyBorder="1" applyAlignment="1">
      <alignment vertical="center"/>
    </xf>
    <xf numFmtId="165" fontId="5" fillId="0" borderId="82" xfId="1" applyNumberFormat="1" applyBorder="1" applyAlignment="1">
      <alignment vertical="center"/>
    </xf>
    <xf numFmtId="165" fontId="5" fillId="0" borderId="98" xfId="1" applyNumberFormat="1" applyBorder="1" applyAlignment="1">
      <alignment vertical="center"/>
    </xf>
    <xf numFmtId="0" fontId="5" fillId="0" borderId="95" xfId="0" applyFont="1" applyBorder="1" applyAlignment="1">
      <alignment horizontal="center"/>
    </xf>
    <xf numFmtId="0" fontId="20" fillId="0" borderId="60" xfId="0" applyFont="1" applyBorder="1" applyAlignment="1">
      <alignment horizontal="right" vertical="center"/>
    </xf>
    <xf numFmtId="165" fontId="20" fillId="0" borderId="105" xfId="0" applyNumberFormat="1" applyFont="1" applyBorder="1" applyAlignment="1">
      <alignment horizontal="right" vertical="center"/>
    </xf>
    <xf numFmtId="0" fontId="10" fillId="0" borderId="58" xfId="0" applyFont="1" applyBorder="1" applyAlignment="1">
      <alignment horizontal="right" vertical="center"/>
    </xf>
    <xf numFmtId="165" fontId="10" fillId="0" borderId="107" xfId="0" applyNumberFormat="1" applyFont="1" applyBorder="1" applyAlignment="1">
      <alignment horizontal="right" vertical="center"/>
    </xf>
    <xf numFmtId="165" fontId="10" fillId="0" borderId="100" xfId="0" applyNumberFormat="1" applyFont="1" applyBorder="1" applyAlignment="1">
      <alignment horizontal="right" vertical="center"/>
    </xf>
    <xf numFmtId="165" fontId="10" fillId="0" borderId="101" xfId="0" applyNumberFormat="1" applyFont="1" applyBorder="1" applyAlignment="1">
      <alignment horizontal="right" vertical="center"/>
    </xf>
    <xf numFmtId="165" fontId="10" fillId="0" borderId="109" xfId="0" applyNumberFormat="1" applyFont="1" applyBorder="1" applyAlignment="1">
      <alignment horizontal="right" vertical="center"/>
    </xf>
    <xf numFmtId="0" fontId="10" fillId="0" borderId="59" xfId="0" applyFont="1" applyBorder="1" applyAlignment="1">
      <alignment horizontal="right" vertical="center"/>
    </xf>
    <xf numFmtId="165" fontId="10" fillId="0" borderId="103" xfId="0" applyNumberFormat="1" applyFont="1" applyBorder="1" applyAlignment="1">
      <alignment horizontal="right" vertical="center"/>
    </xf>
    <xf numFmtId="165" fontId="10" fillId="0" borderId="104" xfId="0" applyNumberFormat="1" applyFont="1" applyBorder="1" applyAlignment="1">
      <alignment horizontal="right" vertical="center"/>
    </xf>
    <xf numFmtId="0" fontId="10" fillId="0" borderId="58" xfId="0" applyFont="1" applyBorder="1" applyAlignment="1">
      <alignment horizontal="center" vertical="center"/>
    </xf>
    <xf numFmtId="167" fontId="20" fillId="0" borderId="37" xfId="0" applyNumberFormat="1" applyFont="1" applyBorder="1" applyAlignment="1">
      <alignment horizontal="right" vertical="center"/>
    </xf>
    <xf numFmtId="165" fontId="20" fillId="0" borderId="101" xfId="0" applyNumberFormat="1" applyFont="1" applyBorder="1" applyAlignment="1">
      <alignment horizontal="right" vertical="center"/>
    </xf>
    <xf numFmtId="167" fontId="20" fillId="0" borderId="81" xfId="0" applyNumberFormat="1" applyFont="1" applyBorder="1" applyAlignment="1">
      <alignment horizontal="right" vertical="center"/>
    </xf>
    <xf numFmtId="3" fontId="20" fillId="0" borderId="57" xfId="0" applyNumberFormat="1" applyFont="1" applyBorder="1" applyAlignment="1">
      <alignment horizontal="right" vertical="center"/>
    </xf>
    <xf numFmtId="3" fontId="20" fillId="0" borderId="46" xfId="0" applyNumberFormat="1" applyFont="1" applyBorder="1" applyAlignment="1">
      <alignment horizontal="right" vertical="center"/>
    </xf>
    <xf numFmtId="165" fontId="20" fillId="0" borderId="81" xfId="0" applyNumberFormat="1" applyFont="1" applyBorder="1" applyAlignment="1">
      <alignment horizontal="right" vertical="center"/>
    </xf>
    <xf numFmtId="165" fontId="20" fillId="0" borderId="98" xfId="0" applyNumberFormat="1" applyFont="1" applyBorder="1" applyAlignment="1">
      <alignment horizontal="right" vertical="center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7" fillId="0" borderId="113" xfId="1" applyFont="1" applyBorder="1" applyAlignment="1" applyProtection="1">
      <alignment horizontal="center" vertical="center"/>
      <protection locked="0"/>
    </xf>
    <xf numFmtId="3" fontId="49" fillId="0" borderId="112" xfId="1" applyNumberFormat="1" applyFont="1" applyBorder="1" applyAlignment="1">
      <alignment vertical="center"/>
    </xf>
    <xf numFmtId="3" fontId="49" fillId="0" borderId="93" xfId="1" applyNumberFormat="1" applyFont="1" applyBorder="1" applyAlignment="1">
      <alignment vertical="center"/>
    </xf>
    <xf numFmtId="3" fontId="51" fillId="0" borderId="113" xfId="1" applyNumberFormat="1" applyFont="1" applyBorder="1" applyAlignment="1">
      <alignment vertical="center"/>
    </xf>
    <xf numFmtId="0" fontId="47" fillId="0" borderId="38" xfId="1" applyFont="1" applyBorder="1" applyAlignment="1" applyProtection="1">
      <alignment horizontal="center" vertical="center"/>
      <protection locked="0"/>
    </xf>
    <xf numFmtId="0" fontId="5" fillId="0" borderId="37" xfId="1" applyBorder="1" applyAlignment="1">
      <alignment horizontal="center" vertical="center"/>
    </xf>
    <xf numFmtId="0" fontId="5" fillId="0" borderId="37" xfId="1" applyBorder="1" applyAlignment="1">
      <alignment horizontal="right" vertical="center"/>
    </xf>
    <xf numFmtId="168" fontId="19" fillId="0" borderId="10" xfId="1" applyNumberFormat="1" applyFont="1" applyBorder="1" applyAlignment="1" applyProtection="1">
      <alignment horizontal="left" vertical="center" wrapText="1"/>
      <protection locked="0"/>
    </xf>
    <xf numFmtId="3" fontId="10" fillId="0" borderId="29" xfId="1" applyNumberFormat="1" applyFont="1" applyBorder="1" applyAlignment="1" applyProtection="1">
      <alignment vertical="center"/>
      <protection locked="0"/>
    </xf>
    <xf numFmtId="170" fontId="10" fillId="0" borderId="114" xfId="3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5" fillId="0" borderId="116" xfId="0" applyFont="1" applyBorder="1" applyAlignment="1">
      <alignment horizontal="right" vertical="center" wrapText="1"/>
    </xf>
    <xf numFmtId="0" fontId="5" fillId="0" borderId="117" xfId="0" applyFont="1" applyBorder="1" applyAlignment="1">
      <alignment vertical="center" wrapText="1"/>
    </xf>
    <xf numFmtId="0" fontId="0" fillId="0" borderId="17" xfId="0" applyBorder="1" applyAlignment="1">
      <alignment horizontal="right" vertical="center"/>
    </xf>
    <xf numFmtId="0" fontId="6" fillId="0" borderId="56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/>
    </xf>
    <xf numFmtId="166" fontId="0" fillId="0" borderId="28" xfId="0" applyNumberFormat="1" applyBorder="1" applyAlignment="1">
      <alignment vertical="center"/>
    </xf>
    <xf numFmtId="3" fontId="0" fillId="0" borderId="118" xfId="0" applyNumberFormat="1" applyBorder="1" applyAlignment="1" applyProtection="1">
      <alignment vertical="center"/>
      <protection locked="0"/>
    </xf>
    <xf numFmtId="166" fontId="0" fillId="0" borderId="118" xfId="0" applyNumberFormat="1" applyBorder="1" applyAlignment="1">
      <alignment vertical="center" wrapText="1"/>
    </xf>
    <xf numFmtId="0" fontId="63" fillId="0" borderId="55" xfId="0" quotePrefix="1" applyFont="1" applyBorder="1" applyAlignment="1">
      <alignment vertical="center" wrapText="1"/>
    </xf>
    <xf numFmtId="0" fontId="63" fillId="0" borderId="41" xfId="0" quotePrefix="1" applyFont="1" applyBorder="1" applyAlignment="1">
      <alignment vertical="center" wrapText="1"/>
    </xf>
    <xf numFmtId="0" fontId="0" fillId="0" borderId="119" xfId="0" applyBorder="1" applyAlignment="1">
      <alignment horizontal="right" vertical="center"/>
    </xf>
    <xf numFmtId="166" fontId="0" fillId="0" borderId="115" xfId="0" applyNumberFormat="1" applyBorder="1" applyAlignment="1">
      <alignment vertical="center"/>
    </xf>
    <xf numFmtId="0" fontId="5" fillId="0" borderId="116" xfId="0" applyFont="1" applyBorder="1" applyAlignment="1">
      <alignment horizontal="right" wrapText="1"/>
    </xf>
    <xf numFmtId="166" fontId="0" fillId="0" borderId="114" xfId="0" applyNumberForma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165" fontId="8" fillId="0" borderId="9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 applyProtection="1">
      <alignment vertical="center"/>
      <protection locked="0"/>
    </xf>
    <xf numFmtId="166" fontId="8" fillId="0" borderId="29" xfId="0" applyNumberFormat="1" applyFont="1" applyBorder="1" applyAlignment="1">
      <alignment vertical="center"/>
    </xf>
    <xf numFmtId="0" fontId="8" fillId="0" borderId="56" xfId="0" applyFont="1" applyBorder="1" applyAlignment="1">
      <alignment horizontal="right" vertical="center" wrapText="1"/>
    </xf>
    <xf numFmtId="0" fontId="8" fillId="0" borderId="53" xfId="0" applyFont="1" applyBorder="1" applyAlignment="1">
      <alignment horizontal="left" vertical="center" wrapText="1"/>
    </xf>
    <xf numFmtId="0" fontId="0" fillId="0" borderId="11" xfId="0" applyBorder="1" applyAlignment="1">
      <alignment horizontal="right" vertical="center"/>
    </xf>
    <xf numFmtId="165" fontId="8" fillId="0" borderId="114" xfId="0" applyNumberFormat="1" applyFont="1" applyBorder="1" applyAlignment="1">
      <alignment horizontal="right" vertical="center"/>
    </xf>
    <xf numFmtId="165" fontId="8" fillId="0" borderId="29" xfId="0" applyNumberFormat="1" applyFont="1" applyBorder="1" applyAlignment="1" applyProtection="1">
      <alignment vertical="center"/>
      <protection locked="0"/>
    </xf>
    <xf numFmtId="165" fontId="5" fillId="0" borderId="120" xfId="0" applyNumberFormat="1" applyFont="1" applyBorder="1" applyAlignment="1">
      <alignment horizontal="right" vertical="center"/>
    </xf>
    <xf numFmtId="165" fontId="0" fillId="0" borderId="46" xfId="0" applyNumberFormat="1" applyBorder="1" applyAlignment="1" applyProtection="1">
      <alignment vertical="center"/>
      <protection locked="0"/>
    </xf>
    <xf numFmtId="166" fontId="0" fillId="0" borderId="29" xfId="0" applyNumberFormat="1" applyBorder="1" applyAlignment="1">
      <alignment vertical="center"/>
    </xf>
    <xf numFmtId="0" fontId="5" fillId="0" borderId="56" xfId="0" applyFont="1" applyBorder="1" applyAlignment="1">
      <alignment horizontal="right" wrapText="1"/>
    </xf>
    <xf numFmtId="0" fontId="4" fillId="0" borderId="5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 vertical="center" wrapText="1"/>
    </xf>
    <xf numFmtId="0" fontId="1" fillId="0" borderId="114" xfId="0" applyFont="1" applyBorder="1" applyAlignment="1">
      <alignment vertical="center"/>
    </xf>
    <xf numFmtId="166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166" fontId="0" fillId="0" borderId="29" xfId="0" applyNumberFormat="1" applyBorder="1" applyAlignment="1">
      <alignment horizontal="center" vertical="center"/>
    </xf>
    <xf numFmtId="0" fontId="63" fillId="0" borderId="56" xfId="0" quotePrefix="1" applyFont="1" applyBorder="1" applyAlignment="1">
      <alignment vertical="center" wrapText="1"/>
    </xf>
    <xf numFmtId="0" fontId="63" fillId="0" borderId="53" xfId="0" quotePrefix="1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3" fontId="5" fillId="0" borderId="35" xfId="0" applyNumberFormat="1" applyFont="1" applyBorder="1" applyAlignment="1">
      <alignment horizontal="center" vertical="center"/>
    </xf>
    <xf numFmtId="166" fontId="0" fillId="0" borderId="118" xfId="0" applyNumberFormat="1" applyBorder="1" applyAlignment="1">
      <alignment horizontal="center" vertical="center"/>
    </xf>
    <xf numFmtId="0" fontId="0" fillId="0" borderId="119" xfId="0" applyBorder="1" applyAlignment="1">
      <alignment vertical="center"/>
    </xf>
    <xf numFmtId="0" fontId="1" fillId="0" borderId="115" xfId="0" applyFont="1" applyBorder="1" applyAlignment="1">
      <alignment vertical="center"/>
    </xf>
    <xf numFmtId="165" fontId="0" fillId="0" borderId="23" xfId="0" applyNumberFormat="1" applyBorder="1" applyAlignment="1" applyProtection="1">
      <alignment vertical="center"/>
      <protection locked="0"/>
    </xf>
    <xf numFmtId="0" fontId="0" fillId="0" borderId="121" xfId="0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122" xfId="0" applyFont="1" applyBorder="1" applyAlignment="1">
      <alignment horizontal="right" vertical="center"/>
    </xf>
    <xf numFmtId="0" fontId="5" fillId="0" borderId="56" xfId="0" quotePrefix="1" applyFont="1" applyBorder="1" applyAlignment="1">
      <alignment horizontal="right" vertical="center" wrapText="1"/>
    </xf>
    <xf numFmtId="0" fontId="5" fillId="0" borderId="53" xfId="0" quotePrefix="1" applyFont="1" applyBorder="1" applyAlignment="1">
      <alignment vertical="center" wrapText="1"/>
    </xf>
    <xf numFmtId="0" fontId="0" fillId="0" borderId="50" xfId="0" applyBorder="1" applyAlignment="1">
      <alignment vertical="center"/>
    </xf>
    <xf numFmtId="0" fontId="6" fillId="0" borderId="56" xfId="0" quotePrefix="1" applyFont="1" applyBorder="1" applyAlignment="1">
      <alignment vertical="center" wrapText="1"/>
    </xf>
    <xf numFmtId="0" fontId="6" fillId="0" borderId="53" xfId="0" quotePrefix="1" applyFont="1" applyBorder="1" applyAlignment="1">
      <alignment vertical="center" wrapText="1"/>
    </xf>
    <xf numFmtId="0" fontId="5" fillId="0" borderId="50" xfId="0" applyFont="1" applyBorder="1" applyAlignment="1">
      <alignment horizontal="right" vertical="center"/>
    </xf>
    <xf numFmtId="0" fontId="6" fillId="0" borderId="44" xfId="0" quotePrefix="1" applyFont="1" applyBorder="1" applyAlignment="1">
      <alignment vertical="center" wrapText="1"/>
    </xf>
    <xf numFmtId="0" fontId="6" fillId="0" borderId="8" xfId="0" quotePrefix="1" applyFont="1" applyBorder="1" applyAlignment="1">
      <alignment vertical="center" wrapText="1"/>
    </xf>
    <xf numFmtId="0" fontId="5" fillId="0" borderId="67" xfId="0" quotePrefix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12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56" xfId="0" applyFont="1" applyBorder="1" applyAlignment="1">
      <alignment horizontal="right" vertical="center" wrapText="1"/>
    </xf>
    <xf numFmtId="0" fontId="5" fillId="0" borderId="53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63" fillId="0" borderId="55" xfId="0" applyFont="1" applyBorder="1" applyAlignment="1">
      <alignment horizontal="left" vertical="center" wrapText="1"/>
    </xf>
    <xf numFmtId="0" fontId="63" fillId="0" borderId="41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8" xfId="0" applyBorder="1" applyAlignment="1">
      <alignment vertical="center"/>
    </xf>
    <xf numFmtId="0" fontId="20" fillId="0" borderId="0" xfId="0" applyFont="1" applyAlignment="1">
      <alignment vertical="center"/>
    </xf>
    <xf numFmtId="0" fontId="64" fillId="0" borderId="0" xfId="1" applyFont="1" applyAlignment="1" applyProtection="1">
      <alignment vertic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10" fillId="0" borderId="126" xfId="1" applyFont="1" applyBorder="1" applyAlignment="1" applyProtection="1">
      <alignment horizontal="center" vertical="center" wrapText="1"/>
      <protection locked="0"/>
    </xf>
    <xf numFmtId="0" fontId="10" fillId="0" borderId="127" xfId="1" applyFont="1" applyBorder="1" applyAlignment="1" applyProtection="1">
      <alignment horizontal="center" vertical="center" wrapText="1"/>
      <protection locked="0"/>
    </xf>
    <xf numFmtId="0" fontId="10" fillId="0" borderId="129" xfId="1" applyFont="1" applyBorder="1" applyAlignment="1" applyProtection="1">
      <alignment horizontal="center" vertical="center"/>
      <protection locked="0"/>
    </xf>
    <xf numFmtId="0" fontId="10" fillId="0" borderId="130" xfId="1" applyFont="1" applyBorder="1" applyAlignment="1" applyProtection="1">
      <alignment horizontal="center" vertical="center"/>
      <protection locked="0"/>
    </xf>
    <xf numFmtId="0" fontId="10" fillId="0" borderId="131" xfId="1" applyFont="1" applyBorder="1" applyAlignment="1" applyProtection="1">
      <alignment horizontal="center" vertical="center"/>
      <protection locked="0"/>
    </xf>
    <xf numFmtId="0" fontId="10" fillId="0" borderId="133" xfId="1" applyFont="1" applyBorder="1" applyAlignment="1" applyProtection="1">
      <alignment vertical="center"/>
      <protection locked="0"/>
    </xf>
    <xf numFmtId="0" fontId="10" fillId="0" borderId="134" xfId="1" applyFont="1" applyBorder="1" applyAlignment="1" applyProtection="1">
      <alignment vertical="center"/>
      <protection locked="0"/>
    </xf>
    <xf numFmtId="0" fontId="10" fillId="0" borderId="93" xfId="1" applyFont="1" applyBorder="1" applyAlignment="1" applyProtection="1">
      <alignment vertical="center"/>
      <protection locked="0"/>
    </xf>
    <xf numFmtId="0" fontId="10" fillId="0" borderId="136" xfId="1" applyFont="1" applyBorder="1" applyAlignment="1" applyProtection="1">
      <alignment vertical="center"/>
      <protection locked="0"/>
    </xf>
    <xf numFmtId="0" fontId="10" fillId="0" borderId="139" xfId="1" applyFont="1" applyBorder="1" applyAlignment="1" applyProtection="1">
      <alignment vertical="center"/>
      <protection locked="0"/>
    </xf>
    <xf numFmtId="0" fontId="10" fillId="0" borderId="140" xfId="1" applyFont="1" applyBorder="1" applyAlignment="1" applyProtection="1">
      <alignment vertical="center"/>
      <protection locked="0"/>
    </xf>
    <xf numFmtId="0" fontId="10" fillId="0" borderId="142" xfId="1" applyFont="1" applyBorder="1" applyAlignment="1" applyProtection="1">
      <alignment vertical="center"/>
      <protection locked="0"/>
    </xf>
    <xf numFmtId="0" fontId="10" fillId="0" borderId="135" xfId="1" applyFont="1" applyBorder="1" applyAlignment="1" applyProtection="1">
      <alignment vertical="center"/>
      <protection locked="0"/>
    </xf>
    <xf numFmtId="0" fontId="10" fillId="0" borderId="143" xfId="1" applyFont="1" applyBorder="1" applyAlignment="1" applyProtection="1">
      <alignment vertical="center"/>
      <protection locked="0"/>
    </xf>
    <xf numFmtId="0" fontId="20" fillId="0" borderId="0" xfId="0" applyFont="1"/>
    <xf numFmtId="0" fontId="20" fillId="0" borderId="18" xfId="0" applyFont="1" applyBorder="1" applyAlignment="1" applyProtection="1">
      <alignment vertical="center"/>
      <protection locked="0"/>
    </xf>
    <xf numFmtId="0" fontId="10" fillId="0" borderId="29" xfId="0" applyFont="1" applyBorder="1" applyAlignment="1" applyProtection="1">
      <alignment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3" fontId="10" fillId="0" borderId="145" xfId="0" applyNumberFormat="1" applyFont="1" applyBorder="1" applyAlignment="1">
      <alignment horizontal="right" vertical="center"/>
    </xf>
    <xf numFmtId="3" fontId="10" fillId="0" borderId="146" xfId="0" applyNumberFormat="1" applyFont="1" applyBorder="1" applyAlignment="1">
      <alignment horizontal="right" vertical="center"/>
    </xf>
    <xf numFmtId="3" fontId="10" fillId="0" borderId="147" xfId="0" applyNumberFormat="1" applyFont="1" applyBorder="1" applyAlignment="1">
      <alignment horizontal="center" vertical="center"/>
    </xf>
    <xf numFmtId="165" fontId="10" fillId="0" borderId="148" xfId="0" applyNumberFormat="1" applyFont="1" applyBorder="1" applyAlignment="1">
      <alignment horizontal="right" vertical="center"/>
    </xf>
    <xf numFmtId="165" fontId="10" fillId="0" borderId="149" xfId="0" applyNumberFormat="1" applyFont="1" applyBorder="1" applyAlignment="1">
      <alignment horizontal="right" vertical="center"/>
    </xf>
    <xf numFmtId="3" fontId="10" fillId="0" borderId="150" xfId="0" applyNumberFormat="1" applyFont="1" applyBorder="1" applyAlignment="1" applyProtection="1">
      <alignment horizontal="right" vertical="center"/>
      <protection locked="0"/>
    </xf>
    <xf numFmtId="3" fontId="10" fillId="0" borderId="151" xfId="0" applyNumberFormat="1" applyFont="1" applyBorder="1" applyAlignment="1" applyProtection="1">
      <alignment horizontal="right" vertical="center"/>
      <protection locked="0"/>
    </xf>
    <xf numFmtId="3" fontId="10" fillId="0" borderId="152" xfId="0" applyNumberFormat="1" applyFont="1" applyBorder="1" applyAlignment="1" applyProtection="1">
      <alignment horizontal="center" vertical="center"/>
      <protection locked="0"/>
    </xf>
    <xf numFmtId="165" fontId="10" fillId="0" borderId="153" xfId="0" applyNumberFormat="1" applyFont="1" applyBorder="1" applyAlignment="1">
      <alignment horizontal="right" vertical="center"/>
    </xf>
    <xf numFmtId="165" fontId="10" fillId="0" borderId="154" xfId="0" applyNumberFormat="1" applyFont="1" applyBorder="1" applyAlignment="1">
      <alignment horizontal="right" vertical="center"/>
    </xf>
    <xf numFmtId="3" fontId="10" fillId="0" borderId="155" xfId="0" applyNumberFormat="1" applyFont="1" applyBorder="1" applyAlignment="1">
      <alignment horizontal="right" vertical="center"/>
    </xf>
    <xf numFmtId="165" fontId="10" fillId="0" borderId="158" xfId="0" applyNumberFormat="1" applyFont="1" applyBorder="1" applyAlignment="1">
      <alignment horizontal="right" vertical="center"/>
    </xf>
    <xf numFmtId="165" fontId="10" fillId="0" borderId="159" xfId="0" applyNumberFormat="1" applyFont="1" applyBorder="1" applyAlignment="1">
      <alignment horizontal="right" vertical="center"/>
    </xf>
    <xf numFmtId="3" fontId="10" fillId="0" borderId="160" xfId="0" applyNumberFormat="1" applyFont="1" applyBorder="1" applyAlignment="1" applyProtection="1">
      <alignment horizontal="right" vertical="center"/>
      <protection locked="0"/>
    </xf>
    <xf numFmtId="3" fontId="10" fillId="0" borderId="161" xfId="0" applyNumberFormat="1" applyFont="1" applyBorder="1" applyAlignment="1" applyProtection="1">
      <alignment horizontal="right" vertical="center"/>
      <protection locked="0"/>
    </xf>
    <xf numFmtId="3" fontId="10" fillId="0" borderId="162" xfId="0" applyNumberFormat="1" applyFont="1" applyBorder="1" applyAlignment="1" applyProtection="1">
      <alignment horizontal="center" vertical="center"/>
      <protection locked="0"/>
    </xf>
    <xf numFmtId="165" fontId="10" fillId="0" borderId="163" xfId="0" applyNumberFormat="1" applyFont="1" applyBorder="1" applyAlignment="1">
      <alignment horizontal="right" vertical="center"/>
    </xf>
    <xf numFmtId="165" fontId="10" fillId="0" borderId="164" xfId="0" applyNumberFormat="1" applyFont="1" applyBorder="1" applyAlignment="1">
      <alignment horizontal="right" vertical="center"/>
    </xf>
    <xf numFmtId="3" fontId="10" fillId="0" borderId="167" xfId="0" applyNumberFormat="1" applyFont="1" applyBorder="1" applyAlignment="1" applyProtection="1">
      <alignment horizontal="right" vertical="center"/>
      <protection locked="0"/>
    </xf>
    <xf numFmtId="165" fontId="10" fillId="0" borderId="168" xfId="0" applyNumberFormat="1" applyFont="1" applyBorder="1" applyAlignment="1">
      <alignment horizontal="right" vertical="center"/>
    </xf>
    <xf numFmtId="165" fontId="10" fillId="0" borderId="169" xfId="0" applyNumberFormat="1" applyFont="1" applyBorder="1" applyAlignment="1">
      <alignment horizontal="right" vertical="center"/>
    </xf>
    <xf numFmtId="0" fontId="20" fillId="0" borderId="29" xfId="0" applyFont="1" applyBorder="1" applyAlignment="1" applyProtection="1">
      <alignment vertical="center"/>
      <protection locked="0"/>
    </xf>
    <xf numFmtId="3" fontId="10" fillId="0" borderId="2" xfId="0" applyNumberFormat="1" applyFont="1" applyBorder="1" applyAlignment="1" applyProtection="1">
      <alignment horizontal="right" vertical="center"/>
      <protection locked="0"/>
    </xf>
    <xf numFmtId="0" fontId="20" fillId="0" borderId="49" xfId="0" applyFont="1" applyBorder="1" applyAlignment="1">
      <alignment vertical="center"/>
    </xf>
    <xf numFmtId="0" fontId="10" fillId="0" borderId="29" xfId="0" applyFont="1" applyBorder="1" applyAlignment="1" applyProtection="1">
      <alignment horizontal="left" vertical="center" wrapText="1" indent="1"/>
      <protection locked="0"/>
    </xf>
    <xf numFmtId="3" fontId="10" fillId="0" borderId="21" xfId="0" applyNumberFormat="1" applyFont="1" applyBorder="1" applyAlignment="1" applyProtection="1">
      <alignment horizontal="right" vertical="center"/>
      <protection locked="0"/>
    </xf>
    <xf numFmtId="3" fontId="10" fillId="0" borderId="145" xfId="0" applyNumberFormat="1" applyFont="1" applyBorder="1" applyAlignment="1" applyProtection="1">
      <alignment horizontal="right" vertical="center"/>
      <protection locked="0"/>
    </xf>
    <xf numFmtId="3" fontId="10" fillId="0" borderId="146" xfId="0" applyNumberFormat="1" applyFont="1" applyBorder="1" applyAlignment="1" applyProtection="1">
      <alignment horizontal="right" vertical="center"/>
      <protection locked="0"/>
    </xf>
    <xf numFmtId="3" fontId="10" fillId="0" borderId="147" xfId="0" applyNumberFormat="1" applyFont="1" applyBorder="1" applyAlignment="1" applyProtection="1">
      <alignment horizontal="right" vertical="center"/>
      <protection locked="0"/>
    </xf>
    <xf numFmtId="3" fontId="10" fillId="0" borderId="152" xfId="0" applyNumberFormat="1" applyFont="1" applyBorder="1" applyAlignment="1" applyProtection="1">
      <alignment horizontal="right" vertical="center"/>
      <protection locked="0"/>
    </xf>
    <xf numFmtId="3" fontId="10" fillId="0" borderId="155" xfId="0" applyNumberFormat="1" applyFont="1" applyBorder="1" applyAlignment="1" applyProtection="1">
      <alignment horizontal="right" vertical="center"/>
      <protection locked="0"/>
    </xf>
    <xf numFmtId="3" fontId="10" fillId="0" borderId="156" xfId="0" applyNumberFormat="1" applyFont="1" applyBorder="1" applyAlignment="1" applyProtection="1">
      <alignment horizontal="right" vertical="center"/>
      <protection locked="0"/>
    </xf>
    <xf numFmtId="3" fontId="10" fillId="0" borderId="157" xfId="0" applyNumberFormat="1" applyFont="1" applyBorder="1" applyAlignment="1" applyProtection="1">
      <alignment horizontal="right" vertical="center"/>
      <protection locked="0"/>
    </xf>
    <xf numFmtId="3" fontId="10" fillId="0" borderId="6" xfId="0" applyNumberFormat="1" applyFont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Alignment="1" applyProtection="1">
      <alignment horizontal="right" vertical="center"/>
      <protection locked="0"/>
    </xf>
    <xf numFmtId="0" fontId="20" fillId="0" borderId="1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49" fontId="15" fillId="0" borderId="0" xfId="4" applyNumberFormat="1" applyFont="1"/>
    <xf numFmtId="1" fontId="32" fillId="0" borderId="38" xfId="4" applyNumberFormat="1" applyFont="1" applyBorder="1" applyAlignment="1">
      <alignment horizontal="center" vertical="center"/>
    </xf>
    <xf numFmtId="1" fontId="32" fillId="0" borderId="25" xfId="4" applyNumberFormat="1" applyFont="1" applyBorder="1" applyAlignment="1">
      <alignment horizontal="center" vertical="center"/>
    </xf>
    <xf numFmtId="1" fontId="32" fillId="0" borderId="45" xfId="4" applyNumberFormat="1" applyFont="1" applyBorder="1" applyAlignment="1">
      <alignment horizontal="center" vertical="center"/>
    </xf>
    <xf numFmtId="3" fontId="32" fillId="0" borderId="13" xfId="4" applyNumberFormat="1" applyFont="1" applyBorder="1" applyAlignment="1">
      <alignment horizontal="center" vertical="center"/>
    </xf>
    <xf numFmtId="1" fontId="32" fillId="0" borderId="13" xfId="4" applyNumberFormat="1" applyFont="1" applyBorder="1" applyAlignment="1">
      <alignment horizontal="center" vertical="center"/>
    </xf>
    <xf numFmtId="1" fontId="32" fillId="0" borderId="104" xfId="4" applyNumberFormat="1" applyFont="1" applyBorder="1" applyAlignment="1">
      <alignment horizontal="center" vertical="center"/>
    </xf>
    <xf numFmtId="1" fontId="32" fillId="0" borderId="92" xfId="4" applyNumberFormat="1" applyFont="1" applyBorder="1" applyAlignment="1">
      <alignment horizontal="center" vertical="center"/>
    </xf>
    <xf numFmtId="1" fontId="32" fillId="0" borderId="26" xfId="4" applyNumberFormat="1" applyFont="1" applyBorder="1" applyAlignment="1">
      <alignment horizontal="center" vertical="center"/>
    </xf>
    <xf numFmtId="1" fontId="32" fillId="0" borderId="0" xfId="4" applyNumberFormat="1" applyFont="1" applyAlignment="1">
      <alignment horizontal="center" vertical="center"/>
    </xf>
    <xf numFmtId="0" fontId="29" fillId="0" borderId="175" xfId="4" applyBorder="1" applyAlignment="1">
      <alignment horizontal="center" vertical="center"/>
    </xf>
    <xf numFmtId="166" fontId="33" fillId="0" borderId="176" xfId="4" applyNumberFormat="1" applyFont="1" applyBorder="1" applyAlignment="1">
      <alignment horizontal="right" vertical="center"/>
    </xf>
    <xf numFmtId="166" fontId="33" fillId="0" borderId="114" xfId="4" applyNumberFormat="1" applyFont="1" applyBorder="1" applyAlignment="1">
      <alignment horizontal="right" vertical="center"/>
    </xf>
    <xf numFmtId="169" fontId="34" fillId="0" borderId="37" xfId="4" applyNumberFormat="1" applyFont="1" applyBorder="1" applyAlignment="1">
      <alignment horizontal="center" vertical="center"/>
    </xf>
    <xf numFmtId="166" fontId="35" fillId="0" borderId="101" xfId="4" applyNumberFormat="1" applyFont="1" applyBorder="1" applyAlignment="1">
      <alignment horizontal="right" vertical="center"/>
    </xf>
    <xf numFmtId="166" fontId="35" fillId="0" borderId="175" xfId="4" applyNumberFormat="1" applyFont="1" applyBorder="1" applyAlignment="1">
      <alignment horizontal="right" vertical="center"/>
    </xf>
    <xf numFmtId="166" fontId="35" fillId="0" borderId="7" xfId="4" applyNumberFormat="1" applyFont="1" applyBorder="1" applyAlignment="1">
      <alignment horizontal="right" vertical="center"/>
    </xf>
    <xf numFmtId="169" fontId="31" fillId="0" borderId="37" xfId="4" applyNumberFormat="1" applyFont="1" applyBorder="1" applyAlignment="1">
      <alignment horizontal="center" vertical="center"/>
    </xf>
    <xf numFmtId="166" fontId="31" fillId="0" borderId="101" xfId="4" applyNumberFormat="1" applyFont="1" applyBorder="1" applyAlignment="1">
      <alignment horizontal="right" vertical="center"/>
    </xf>
    <xf numFmtId="166" fontId="31" fillId="0" borderId="175" xfId="4" applyNumberFormat="1" applyFont="1" applyBorder="1" applyAlignment="1">
      <alignment horizontal="right" vertical="center"/>
    </xf>
    <xf numFmtId="166" fontId="31" fillId="0" borderId="7" xfId="4" applyNumberFormat="1" applyFont="1" applyBorder="1" applyAlignment="1">
      <alignment horizontal="right" vertical="center"/>
    </xf>
    <xf numFmtId="169" fontId="31" fillId="0" borderId="42" xfId="4" applyNumberFormat="1" applyFont="1" applyBorder="1" applyAlignment="1">
      <alignment horizontal="center" vertical="center"/>
    </xf>
    <xf numFmtId="49" fontId="31" fillId="0" borderId="8" xfId="4" applyNumberFormat="1" applyFont="1" applyBorder="1" applyAlignment="1">
      <alignment horizontal="center" vertical="center"/>
    </xf>
    <xf numFmtId="3" fontId="31" fillId="0" borderId="18" xfId="4" applyNumberFormat="1" applyFont="1" applyBorder="1" applyAlignment="1" applyProtection="1">
      <alignment horizontal="right" vertical="center"/>
      <protection locked="0"/>
    </xf>
    <xf numFmtId="166" fontId="31" fillId="0" borderId="18" xfId="4" applyNumberFormat="1" applyFont="1" applyBorder="1" applyAlignment="1">
      <alignment horizontal="right" vertical="center"/>
    </xf>
    <xf numFmtId="166" fontId="31" fillId="0" borderId="177" xfId="4" applyNumberFormat="1" applyFont="1" applyBorder="1" applyAlignment="1">
      <alignment horizontal="right" vertical="center"/>
    </xf>
    <xf numFmtId="166" fontId="31" fillId="0" borderId="178" xfId="4" applyNumberFormat="1" applyFont="1" applyBorder="1" applyAlignment="1">
      <alignment horizontal="right" vertical="center"/>
    </xf>
    <xf numFmtId="166" fontId="31" fillId="0" borderId="9" xfId="4" applyNumberFormat="1" applyFont="1" applyBorder="1" applyAlignment="1">
      <alignment horizontal="right" vertical="center"/>
    </xf>
    <xf numFmtId="169" fontId="34" fillId="0" borderId="84" xfId="4" applyNumberFormat="1" applyFont="1" applyBorder="1" applyAlignment="1">
      <alignment horizontal="center" vertical="center"/>
    </xf>
    <xf numFmtId="49" fontId="37" fillId="0" borderId="32" xfId="4" applyNumberFormat="1" applyFont="1" applyBorder="1" applyAlignment="1">
      <alignment horizontal="center" vertical="center"/>
    </xf>
    <xf numFmtId="0" fontId="61" fillId="0" borderId="83" xfId="4" applyFont="1" applyBorder="1" applyAlignment="1">
      <alignment horizontal="left" vertical="center"/>
    </xf>
    <xf numFmtId="166" fontId="37" fillId="0" borderId="31" xfId="4" applyNumberFormat="1" applyFont="1" applyBorder="1" applyAlignment="1">
      <alignment horizontal="right" vertical="center"/>
    </xf>
    <xf numFmtId="166" fontId="37" fillId="0" borderId="99" xfId="4" applyNumberFormat="1" applyFont="1" applyBorder="1" applyAlignment="1">
      <alignment horizontal="right" vertical="center"/>
    </xf>
    <xf numFmtId="166" fontId="37" fillId="0" borderId="179" xfId="4" applyNumberFormat="1" applyFont="1" applyBorder="1" applyAlignment="1">
      <alignment horizontal="right" vertical="center"/>
    </xf>
    <xf numFmtId="166" fontId="37" fillId="0" borderId="33" xfId="4" applyNumberFormat="1" applyFont="1" applyBorder="1" applyAlignment="1">
      <alignment horizontal="right" vertical="center"/>
    </xf>
    <xf numFmtId="169" fontId="34" fillId="0" borderId="63" xfId="4" applyNumberFormat="1" applyFont="1" applyBorder="1" applyAlignment="1">
      <alignment horizontal="center" vertical="center"/>
    </xf>
    <xf numFmtId="49" fontId="35" fillId="0" borderId="4" xfId="4" applyNumberFormat="1" applyFont="1" applyBorder="1" applyAlignment="1">
      <alignment horizontal="center" vertical="center"/>
    </xf>
    <xf numFmtId="0" fontId="61" fillId="0" borderId="67" xfId="4" applyFont="1" applyBorder="1" applyAlignment="1">
      <alignment horizontal="left" vertical="center"/>
    </xf>
    <xf numFmtId="3" fontId="35" fillId="2" borderId="3" xfId="4" applyNumberFormat="1" applyFont="1" applyFill="1" applyBorder="1" applyAlignment="1" applyProtection="1">
      <alignment horizontal="right" vertical="center"/>
      <protection locked="0"/>
    </xf>
    <xf numFmtId="166" fontId="35" fillId="0" borderId="3" xfId="4" applyNumberFormat="1" applyFont="1" applyBorder="1" applyAlignment="1">
      <alignment horizontal="right" vertical="center"/>
    </xf>
    <xf numFmtId="166" fontId="35" fillId="0" borderId="100" xfId="4" applyNumberFormat="1" applyFont="1" applyBorder="1" applyAlignment="1">
      <alignment horizontal="right" vertical="center"/>
    </xf>
    <xf numFmtId="166" fontId="35" fillId="0" borderId="174" xfId="4" applyNumberFormat="1" applyFont="1" applyBorder="1" applyAlignment="1">
      <alignment horizontal="right" vertical="center"/>
    </xf>
    <xf numFmtId="166" fontId="35" fillId="0" borderId="5" xfId="4" applyNumberFormat="1" applyFont="1" applyBorder="1" applyAlignment="1">
      <alignment horizontal="right" vertical="center"/>
    </xf>
    <xf numFmtId="166" fontId="33" fillId="0" borderId="177" xfId="4" applyNumberFormat="1" applyFont="1" applyBorder="1" applyAlignment="1">
      <alignment horizontal="right" vertical="center"/>
    </xf>
    <xf numFmtId="166" fontId="33" fillId="0" borderId="178" xfId="4" applyNumberFormat="1" applyFont="1" applyBorder="1" applyAlignment="1">
      <alignment horizontal="right" vertical="center"/>
    </xf>
    <xf numFmtId="166" fontId="33" fillId="0" borderId="9" xfId="4" applyNumberFormat="1" applyFont="1" applyBorder="1" applyAlignment="1">
      <alignment horizontal="right" vertical="center"/>
    </xf>
    <xf numFmtId="49" fontId="34" fillId="0" borderId="32" xfId="4" applyNumberFormat="1" applyFont="1" applyBorder="1" applyAlignment="1">
      <alignment horizontal="center" vertical="center"/>
    </xf>
    <xf numFmtId="0" fontId="61" fillId="0" borderId="83" xfId="4" applyFont="1" applyBorder="1" applyAlignment="1">
      <alignment horizontal="left" vertical="center" wrapText="1"/>
    </xf>
    <xf numFmtId="3" fontId="34" fillId="0" borderId="31" xfId="4" applyNumberFormat="1" applyFont="1" applyBorder="1" applyAlignment="1">
      <alignment horizontal="right" vertical="center"/>
    </xf>
    <xf numFmtId="166" fontId="34" fillId="0" borderId="31" xfId="4" applyNumberFormat="1" applyFont="1" applyBorder="1" applyAlignment="1">
      <alignment horizontal="right" vertical="center"/>
    </xf>
    <xf numFmtId="166" fontId="34" fillId="0" borderId="99" xfId="4" applyNumberFormat="1" applyFont="1" applyBorder="1" applyAlignment="1">
      <alignment horizontal="right" vertical="center"/>
    </xf>
    <xf numFmtId="166" fontId="33" fillId="0" borderId="179" xfId="4" applyNumberFormat="1" applyFont="1" applyBorder="1" applyAlignment="1">
      <alignment horizontal="right" vertical="center"/>
    </xf>
    <xf numFmtId="166" fontId="33" fillId="0" borderId="33" xfId="4" applyNumberFormat="1" applyFont="1" applyBorder="1" applyAlignment="1">
      <alignment horizontal="right" vertical="center"/>
    </xf>
    <xf numFmtId="3" fontId="34" fillId="0" borderId="31" xfId="4" applyNumberFormat="1" applyFont="1" applyBorder="1" applyAlignment="1" applyProtection="1">
      <alignment horizontal="right" vertical="center"/>
      <protection locked="0"/>
    </xf>
    <xf numFmtId="169" fontId="35" fillId="0" borderId="89" xfId="4" applyNumberFormat="1" applyFont="1" applyBorder="1" applyAlignment="1">
      <alignment horizontal="center" vertical="center"/>
    </xf>
    <xf numFmtId="49" fontId="34" fillId="0" borderId="117" xfId="4" applyNumberFormat="1" applyFont="1" applyBorder="1" applyAlignment="1">
      <alignment horizontal="center" vertical="center"/>
    </xf>
    <xf numFmtId="0" fontId="61" fillId="0" borderId="116" xfId="4" applyFont="1" applyBorder="1" applyAlignment="1">
      <alignment horizontal="left" vertical="center"/>
    </xf>
    <xf numFmtId="3" fontId="34" fillId="0" borderId="23" xfId="4" applyNumberFormat="1" applyFont="1" applyBorder="1" applyAlignment="1">
      <alignment horizontal="right" vertical="center"/>
    </xf>
    <xf numFmtId="166" fontId="34" fillId="0" borderId="23" xfId="4" applyNumberFormat="1" applyFont="1" applyBorder="1" applyAlignment="1">
      <alignment horizontal="right" vertical="center"/>
    </xf>
    <xf numFmtId="166" fontId="34" fillId="0" borderId="108" xfId="4" applyNumberFormat="1" applyFont="1" applyBorder="1" applyAlignment="1">
      <alignment horizontal="right" vertical="center"/>
    </xf>
    <xf numFmtId="166" fontId="34" fillId="0" borderId="180" xfId="4" applyNumberFormat="1" applyFont="1" applyBorder="1" applyAlignment="1">
      <alignment horizontal="right" vertical="center"/>
    </xf>
    <xf numFmtId="166" fontId="34" fillId="0" borderId="115" xfId="4" applyNumberFormat="1" applyFont="1" applyBorder="1" applyAlignment="1">
      <alignment horizontal="right" vertical="center"/>
    </xf>
    <xf numFmtId="169" fontId="35" fillId="0" borderId="64" xfId="4" applyNumberFormat="1" applyFont="1" applyBorder="1" applyAlignment="1">
      <alignment horizontal="center" vertical="center"/>
    </xf>
    <xf numFmtId="49" fontId="34" fillId="0" borderId="2" xfId="4" applyNumberFormat="1" applyFont="1" applyBorder="1" applyAlignment="1">
      <alignment horizontal="center" vertical="center"/>
    </xf>
    <xf numFmtId="0" fontId="61" fillId="0" borderId="88" xfId="4" applyFont="1" applyBorder="1" applyAlignment="1">
      <alignment horizontal="left" vertical="center"/>
    </xf>
    <xf numFmtId="3" fontId="34" fillId="0" borderId="24" xfId="4" applyNumberFormat="1" applyFont="1" applyBorder="1" applyAlignment="1">
      <alignment horizontal="right" vertical="center"/>
    </xf>
    <xf numFmtId="166" fontId="34" fillId="0" borderId="24" xfId="4" applyNumberFormat="1" applyFont="1" applyBorder="1" applyAlignment="1">
      <alignment horizontal="right" vertical="center"/>
    </xf>
    <xf numFmtId="166" fontId="34" fillId="0" borderId="109" xfId="4" applyNumberFormat="1" applyFont="1" applyBorder="1" applyAlignment="1">
      <alignment horizontal="right" vertical="center"/>
    </xf>
    <xf numFmtId="166" fontId="34" fillId="0" borderId="181" xfId="4" applyNumberFormat="1" applyFont="1" applyBorder="1" applyAlignment="1">
      <alignment horizontal="right" vertical="center"/>
    </xf>
    <xf numFmtId="166" fontId="34" fillId="0" borderId="182" xfId="4" applyNumberFormat="1" applyFont="1" applyBorder="1" applyAlignment="1">
      <alignment horizontal="right" vertical="center"/>
    </xf>
    <xf numFmtId="3" fontId="31" fillId="2" borderId="18" xfId="4" applyNumberFormat="1" applyFont="1" applyFill="1" applyBorder="1" applyAlignment="1" applyProtection="1">
      <alignment horizontal="right" vertical="center"/>
      <protection locked="0"/>
    </xf>
    <xf numFmtId="169" fontId="31" fillId="0" borderId="84" xfId="4" applyNumberFormat="1" applyFont="1" applyBorder="1" applyAlignment="1">
      <alignment horizontal="center" vertical="center"/>
    </xf>
    <xf numFmtId="3" fontId="37" fillId="2" borderId="31" xfId="4" applyNumberFormat="1" applyFont="1" applyFill="1" applyBorder="1" applyAlignment="1">
      <alignment horizontal="right" vertical="center"/>
    </xf>
    <xf numFmtId="169" fontId="31" fillId="0" borderId="94" xfId="4" applyNumberFormat="1" applyFont="1" applyBorder="1" applyAlignment="1">
      <alignment horizontal="center" vertical="center"/>
    </xf>
    <xf numFmtId="49" fontId="34" fillId="0" borderId="183" xfId="4" applyNumberFormat="1" applyFont="1" applyBorder="1" applyAlignment="1">
      <alignment horizontal="center" vertical="center"/>
    </xf>
    <xf numFmtId="0" fontId="61" fillId="0" borderId="184" xfId="4" applyFont="1" applyBorder="1" applyAlignment="1">
      <alignment horizontal="left" vertical="center"/>
    </xf>
    <xf numFmtId="3" fontId="37" fillId="2" borderId="85" xfId="4" applyNumberFormat="1" applyFont="1" applyFill="1" applyBorder="1" applyAlignment="1" applyProtection="1">
      <alignment horizontal="right" vertical="center"/>
      <protection locked="0"/>
    </xf>
    <xf numFmtId="166" fontId="37" fillId="0" borderId="85" xfId="4" applyNumberFormat="1" applyFont="1" applyBorder="1" applyAlignment="1">
      <alignment horizontal="right" vertical="center"/>
    </xf>
    <xf numFmtId="166" fontId="37" fillId="0" borderId="97" xfId="4" applyNumberFormat="1" applyFont="1" applyBorder="1" applyAlignment="1">
      <alignment horizontal="right" vertical="center"/>
    </xf>
    <xf numFmtId="166" fontId="37" fillId="0" borderId="185" xfId="4" applyNumberFormat="1" applyFont="1" applyBorder="1" applyAlignment="1">
      <alignment horizontal="right" vertical="center"/>
    </xf>
    <xf numFmtId="166" fontId="37" fillId="0" borderId="86" xfId="4" applyNumberFormat="1" applyFont="1" applyBorder="1" applyAlignment="1">
      <alignment horizontal="right" vertical="center"/>
    </xf>
    <xf numFmtId="49" fontId="35" fillId="0" borderId="32" xfId="4" applyNumberFormat="1" applyFont="1" applyBorder="1" applyAlignment="1">
      <alignment horizontal="center" vertical="center"/>
    </xf>
    <xf numFmtId="3" fontId="35" fillId="2" borderId="31" xfId="4" applyNumberFormat="1" applyFont="1" applyFill="1" applyBorder="1" applyAlignment="1">
      <alignment horizontal="right" vertical="center"/>
    </xf>
    <xf numFmtId="166" fontId="35" fillId="0" borderId="31" xfId="4" applyNumberFormat="1" applyFont="1" applyBorder="1" applyAlignment="1">
      <alignment horizontal="right" vertical="center"/>
    </xf>
    <xf numFmtId="166" fontId="35" fillId="0" borderId="99" xfId="4" applyNumberFormat="1" applyFont="1" applyBorder="1" applyAlignment="1">
      <alignment horizontal="right" vertical="center"/>
    </xf>
    <xf numFmtId="166" fontId="35" fillId="0" borderId="179" xfId="4" applyNumberFormat="1" applyFont="1" applyBorder="1" applyAlignment="1">
      <alignment horizontal="right" vertical="center"/>
    </xf>
    <xf numFmtId="166" fontId="35" fillId="0" borderId="33" xfId="4" applyNumberFormat="1" applyFont="1" applyBorder="1" applyAlignment="1">
      <alignment horizontal="right" vertical="center"/>
    </xf>
    <xf numFmtId="49" fontId="34" fillId="0" borderId="4" xfId="4" applyNumberFormat="1" applyFont="1" applyBorder="1" applyAlignment="1">
      <alignment horizontal="center" vertical="center"/>
    </xf>
    <xf numFmtId="3" fontId="37" fillId="2" borderId="3" xfId="4" applyNumberFormat="1" applyFont="1" applyFill="1" applyBorder="1" applyAlignment="1" applyProtection="1">
      <alignment horizontal="right" vertical="center"/>
      <protection locked="0"/>
    </xf>
    <xf numFmtId="166" fontId="37" fillId="0" borderId="3" xfId="4" applyNumberFormat="1" applyFont="1" applyBorder="1" applyAlignment="1">
      <alignment horizontal="right" vertical="center"/>
    </xf>
    <xf numFmtId="166" fontId="37" fillId="0" borderId="100" xfId="4" applyNumberFormat="1" applyFont="1" applyBorder="1" applyAlignment="1">
      <alignment horizontal="right" vertical="center"/>
    </xf>
    <xf numFmtId="166" fontId="37" fillId="0" borderId="174" xfId="4" applyNumberFormat="1" applyFont="1" applyBorder="1" applyAlignment="1">
      <alignment horizontal="right" vertical="center"/>
    </xf>
    <xf numFmtId="166" fontId="37" fillId="0" borderId="5" xfId="4" applyNumberFormat="1" applyFont="1" applyBorder="1" applyAlignment="1">
      <alignment horizontal="right" vertical="center"/>
    </xf>
    <xf numFmtId="3" fontId="35" fillId="0" borderId="31" xfId="4" applyNumberFormat="1" applyFont="1" applyBorder="1" applyAlignment="1">
      <alignment horizontal="right" vertical="center"/>
    </xf>
    <xf numFmtId="49" fontId="35" fillId="0" borderId="117" xfId="4" applyNumberFormat="1" applyFont="1" applyBorder="1" applyAlignment="1">
      <alignment horizontal="center" vertical="center"/>
    </xf>
    <xf numFmtId="3" fontId="35" fillId="0" borderId="23" xfId="4" applyNumberFormat="1" applyFont="1" applyBorder="1" applyAlignment="1">
      <alignment horizontal="right" vertical="center"/>
    </xf>
    <xf numFmtId="166" fontId="35" fillId="0" borderId="23" xfId="4" applyNumberFormat="1" applyFont="1" applyBorder="1" applyAlignment="1">
      <alignment horizontal="right" vertical="center"/>
    </xf>
    <xf numFmtId="166" fontId="35" fillId="0" borderId="108" xfId="4" applyNumberFormat="1" applyFont="1" applyBorder="1" applyAlignment="1">
      <alignment horizontal="right" vertical="center"/>
    </xf>
    <xf numFmtId="166" fontId="35" fillId="0" borderId="180" xfId="4" applyNumberFormat="1" applyFont="1" applyBorder="1" applyAlignment="1">
      <alignment horizontal="right" vertical="center"/>
    </xf>
    <xf numFmtId="166" fontId="35" fillId="0" borderId="115" xfId="4" applyNumberFormat="1" applyFont="1" applyBorder="1" applyAlignment="1">
      <alignment horizontal="right" vertical="center"/>
    </xf>
    <xf numFmtId="0" fontId="5" fillId="0" borderId="171" xfId="0" applyFont="1" applyBorder="1" applyAlignment="1">
      <alignment horizontal="center"/>
    </xf>
    <xf numFmtId="0" fontId="5" fillId="0" borderId="186" xfId="0" applyFont="1" applyBorder="1" applyAlignment="1">
      <alignment horizontal="center"/>
    </xf>
    <xf numFmtId="165" fontId="20" fillId="0" borderId="187" xfId="0" applyNumberFormat="1" applyFont="1" applyBorder="1" applyAlignment="1">
      <alignment horizontal="right" vertical="center"/>
    </xf>
    <xf numFmtId="165" fontId="10" fillId="0" borderId="188" xfId="0" applyNumberFormat="1" applyFont="1" applyBorder="1" applyAlignment="1">
      <alignment horizontal="right" vertical="center"/>
    </xf>
    <xf numFmtId="3" fontId="10" fillId="0" borderId="67" xfId="0" applyNumberFormat="1" applyFont="1" applyBorder="1" applyAlignment="1" applyProtection="1">
      <alignment horizontal="right" vertical="center"/>
      <protection locked="0"/>
    </xf>
    <xf numFmtId="165" fontId="10" fillId="0" borderId="77" xfId="0" applyNumberFormat="1" applyFont="1" applyBorder="1" applyAlignment="1">
      <alignment horizontal="right" vertical="center"/>
    </xf>
    <xf numFmtId="3" fontId="10" fillId="0" borderId="43" xfId="0" applyNumberFormat="1" applyFont="1" applyBorder="1" applyAlignment="1" applyProtection="1">
      <alignment horizontal="right" vertical="center"/>
      <protection locked="0"/>
    </xf>
    <xf numFmtId="165" fontId="10" fillId="0" borderId="69" xfId="0" applyNumberFormat="1" applyFont="1" applyBorder="1" applyAlignment="1">
      <alignment horizontal="right" vertical="center"/>
    </xf>
    <xf numFmtId="3" fontId="10" fillId="0" borderId="189" xfId="0" applyNumberFormat="1" applyFont="1" applyBorder="1" applyAlignment="1">
      <alignment horizontal="right" vertical="center"/>
    </xf>
    <xf numFmtId="165" fontId="10" fillId="0" borderId="190" xfId="0" applyNumberFormat="1" applyFont="1" applyBorder="1" applyAlignment="1">
      <alignment horizontal="right" vertical="center"/>
    </xf>
    <xf numFmtId="3" fontId="10" fillId="0" borderId="191" xfId="0" applyNumberFormat="1" applyFont="1" applyBorder="1" applyAlignment="1" applyProtection="1">
      <alignment horizontal="right" vertical="center"/>
      <protection locked="0"/>
    </xf>
    <xf numFmtId="165" fontId="10" fillId="0" borderId="192" xfId="0" applyNumberFormat="1" applyFont="1" applyBorder="1" applyAlignment="1">
      <alignment horizontal="right" vertical="center"/>
    </xf>
    <xf numFmtId="165" fontId="10" fillId="0" borderId="194" xfId="0" applyNumberFormat="1" applyFont="1" applyBorder="1" applyAlignment="1">
      <alignment horizontal="right" vertical="center"/>
    </xf>
    <xf numFmtId="3" fontId="10" fillId="0" borderId="195" xfId="0" applyNumberFormat="1" applyFont="1" applyBorder="1" applyAlignment="1" applyProtection="1">
      <alignment horizontal="right" vertical="center"/>
      <protection locked="0"/>
    </xf>
    <xf numFmtId="165" fontId="10" fillId="0" borderId="196" xfId="0" applyNumberFormat="1" applyFont="1" applyBorder="1" applyAlignment="1">
      <alignment horizontal="right" vertical="center"/>
    </xf>
    <xf numFmtId="165" fontId="10" fillId="0" borderId="198" xfId="0" applyNumberFormat="1" applyFont="1" applyBorder="1" applyAlignment="1">
      <alignment horizontal="right" vertical="center"/>
    </xf>
    <xf numFmtId="3" fontId="10" fillId="0" borderId="88" xfId="0" applyNumberFormat="1" applyFont="1" applyBorder="1" applyAlignment="1" applyProtection="1">
      <alignment horizontal="right" vertical="center"/>
      <protection locked="0"/>
    </xf>
    <xf numFmtId="165" fontId="10" fillId="0" borderId="87" xfId="0" applyNumberFormat="1" applyFont="1" applyBorder="1" applyAlignment="1">
      <alignment horizontal="right" vertical="center"/>
    </xf>
    <xf numFmtId="3" fontId="10" fillId="0" borderId="71" xfId="0" applyNumberFormat="1" applyFont="1" applyBorder="1" applyAlignment="1" applyProtection="1">
      <alignment horizontal="right" vertical="center"/>
      <protection locked="0"/>
    </xf>
    <xf numFmtId="165" fontId="10" fillId="0" borderId="68" xfId="0" applyNumberFormat="1" applyFont="1" applyBorder="1" applyAlignment="1">
      <alignment horizontal="right" vertical="center"/>
    </xf>
    <xf numFmtId="3" fontId="10" fillId="0" borderId="189" xfId="0" applyNumberFormat="1" applyFont="1" applyBorder="1" applyAlignment="1" applyProtection="1">
      <alignment horizontal="right" vertical="center"/>
      <protection locked="0"/>
    </xf>
    <xf numFmtId="3" fontId="10" fillId="0" borderId="193" xfId="0" applyNumberFormat="1" applyFont="1" applyBorder="1" applyAlignment="1" applyProtection="1">
      <alignment horizontal="right" vertical="center"/>
      <protection locked="0"/>
    </xf>
    <xf numFmtId="3" fontId="10" fillId="0" borderId="45" xfId="0" applyNumberFormat="1" applyFont="1" applyBorder="1" applyAlignment="1" applyProtection="1">
      <alignment horizontal="right" vertical="center"/>
      <protection locked="0"/>
    </xf>
    <xf numFmtId="165" fontId="10" fillId="0" borderId="199" xfId="0" applyNumberFormat="1" applyFont="1" applyBorder="1" applyAlignment="1">
      <alignment horizontal="right" vertical="center"/>
    </xf>
    <xf numFmtId="165" fontId="20" fillId="0" borderId="69" xfId="0" applyNumberFormat="1" applyFont="1" applyBorder="1" applyAlignment="1">
      <alignment horizontal="right" vertical="center"/>
    </xf>
    <xf numFmtId="165" fontId="20" fillId="0" borderId="200" xfId="0" applyNumberFormat="1" applyFont="1" applyBorder="1" applyAlignment="1">
      <alignment horizontal="right" vertical="center"/>
    </xf>
    <xf numFmtId="166" fontId="33" fillId="0" borderId="29" xfId="4" applyNumberFormat="1" applyFont="1" applyBorder="1" applyAlignment="1">
      <alignment horizontal="right" vertical="center"/>
    </xf>
    <xf numFmtId="166" fontId="33" fillId="0" borderId="31" xfId="4" applyNumberFormat="1" applyFont="1" applyBorder="1" applyAlignment="1">
      <alignment horizontal="right" vertical="center"/>
    </xf>
    <xf numFmtId="169" fontId="34" fillId="0" borderId="84" xfId="4" applyNumberFormat="1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0" fontId="22" fillId="0" borderId="54" xfId="0" applyFont="1" applyBorder="1" applyAlignment="1" applyProtection="1">
      <alignment horizontal="left" vertical="center" indent="6"/>
      <protection locked="0"/>
    </xf>
    <xf numFmtId="0" fontId="25" fillId="0" borderId="77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6" fillId="0" borderId="81" xfId="1" applyNumberFormat="1" applyFont="1" applyBorder="1" applyAlignment="1" applyProtection="1">
      <alignment horizontal="center" vertical="center"/>
      <protection locked="0"/>
    </xf>
    <xf numFmtId="49" fontId="6" fillId="0" borderId="82" xfId="1" applyNumberFormat="1" applyFont="1" applyBorder="1" applyAlignment="1" applyProtection="1">
      <alignment horizontal="center" vertical="center"/>
      <protection locked="0"/>
    </xf>
    <xf numFmtId="0" fontId="20" fillId="0" borderId="46" xfId="1" applyFont="1" applyBorder="1" applyAlignment="1" applyProtection="1">
      <alignment horizontal="center" vertical="center" wrapText="1"/>
      <protection locked="0"/>
    </xf>
    <xf numFmtId="49" fontId="6" fillId="0" borderId="9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49" fontId="10" fillId="0" borderId="58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9" fontId="10" fillId="0" borderId="10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30" fillId="0" borderId="0" xfId="4" applyNumberFormat="1" applyFont="1" applyAlignment="1">
      <alignment horizontal="centerContinuous"/>
    </xf>
    <xf numFmtId="49" fontId="9" fillId="0" borderId="0" xfId="4" applyNumberFormat="1" applyFont="1" applyAlignment="1">
      <alignment horizontal="centerContinuous" wrapText="1"/>
    </xf>
    <xf numFmtId="3" fontId="31" fillId="0" borderId="0" xfId="4" applyNumberFormat="1" applyFont="1" applyAlignment="1">
      <alignment horizontal="centerContinuous"/>
    </xf>
    <xf numFmtId="166" fontId="29" fillId="0" borderId="0" xfId="4" applyNumberFormat="1" applyAlignment="1">
      <alignment horizontal="centerContinuous"/>
    </xf>
    <xf numFmtId="3" fontId="30" fillId="0" borderId="1" xfId="4" applyNumberFormat="1" applyFont="1" applyBorder="1" applyAlignment="1">
      <alignment horizontal="centerContinuous" vertical="center"/>
    </xf>
    <xf numFmtId="0" fontId="65" fillId="0" borderId="0" xfId="4" applyFont="1" applyAlignment="1">
      <alignment horizontal="left" vertical="top"/>
    </xf>
    <xf numFmtId="166" fontId="30" fillId="0" borderId="1" xfId="4" applyNumberFormat="1" applyFont="1" applyBorder="1" applyAlignment="1">
      <alignment horizontal="centerContinuous" vertical="center"/>
    </xf>
    <xf numFmtId="166" fontId="30" fillId="0" borderId="101" xfId="4" applyNumberFormat="1" applyFont="1" applyBorder="1" applyAlignment="1">
      <alignment horizontal="centerContinuous" vertical="center"/>
    </xf>
    <xf numFmtId="49" fontId="30" fillId="0" borderId="174" xfId="4" applyNumberFormat="1" applyFont="1" applyBorder="1" applyAlignment="1">
      <alignment horizontal="center" vertical="center"/>
    </xf>
    <xf numFmtId="49" fontId="30" fillId="0" borderId="5" xfId="4" applyNumberFormat="1" applyFont="1" applyBorder="1" applyAlignment="1">
      <alignment horizontal="center" vertical="center"/>
    </xf>
    <xf numFmtId="49" fontId="30" fillId="0" borderId="1" xfId="4" applyNumberFormat="1" applyFont="1" applyBorder="1" applyAlignment="1">
      <alignment horizontal="center" vertical="center"/>
    </xf>
    <xf numFmtId="0" fontId="5" fillId="0" borderId="54" xfId="1" applyBorder="1" applyAlignment="1">
      <alignment horizontal="center" vertical="center"/>
    </xf>
    <xf numFmtId="49" fontId="5" fillId="0" borderId="0" xfId="1" applyNumberFormat="1" applyProtection="1">
      <protection locked="0"/>
    </xf>
    <xf numFmtId="49" fontId="46" fillId="0" borderId="1" xfId="1" applyNumberFormat="1" applyFont="1" applyBorder="1" applyAlignment="1" applyProtection="1">
      <alignment horizontal="center" vertical="center"/>
      <protection locked="0"/>
    </xf>
    <xf numFmtId="49" fontId="46" fillId="0" borderId="1" xfId="1" applyNumberFormat="1" applyFont="1" applyBorder="1" applyAlignment="1" applyProtection="1">
      <alignment horizontal="center" vertical="center" wrapText="1"/>
      <protection locked="0"/>
    </xf>
    <xf numFmtId="49" fontId="46" fillId="0" borderId="7" xfId="1" applyNumberFormat="1" applyFont="1" applyBorder="1" applyAlignment="1" applyProtection="1">
      <alignment horizontal="center" vertical="center"/>
      <protection locked="0"/>
    </xf>
    <xf numFmtId="0" fontId="5" fillId="0" borderId="0" xfId="1" applyProtection="1">
      <protection locked="0"/>
    </xf>
    <xf numFmtId="49" fontId="14" fillId="0" borderId="43" xfId="1" applyNumberFormat="1" applyFont="1" applyBorder="1" applyAlignment="1" applyProtection="1">
      <alignment horizontal="center" vertical="center"/>
      <protection locked="0"/>
    </xf>
    <xf numFmtId="0" fontId="5" fillId="0" borderId="54" xfId="1" applyBorder="1" applyAlignment="1">
      <alignment horizontal="left" vertical="center"/>
    </xf>
    <xf numFmtId="0" fontId="5" fillId="0" borderId="0" xfId="1" applyAlignment="1">
      <alignment horizontal="center" vertical="center"/>
    </xf>
    <xf numFmtId="49" fontId="46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54" xfId="1" applyBorder="1" applyAlignment="1">
      <alignment horizontal="left" vertical="top"/>
    </xf>
    <xf numFmtId="0" fontId="30" fillId="0" borderId="68" xfId="4" applyFont="1" applyBorder="1" applyAlignment="1">
      <alignment horizontal="center"/>
    </xf>
    <xf numFmtId="0" fontId="11" fillId="0" borderId="44" xfId="4" applyFont="1" applyBorder="1" applyAlignment="1">
      <alignment horizontal="left" vertical="center" wrapText="1" indent="2"/>
    </xf>
    <xf numFmtId="49" fontId="35" fillId="0" borderId="32" xfId="4" applyNumberFormat="1" applyFont="1" applyBorder="1" applyAlignment="1">
      <alignment horizontal="center" vertical="top" wrapText="1"/>
    </xf>
    <xf numFmtId="169" fontId="35" fillId="0" borderId="52" xfId="4" applyNumberFormat="1" applyFont="1" applyBorder="1" applyAlignment="1">
      <alignment horizontal="center" vertical="center"/>
    </xf>
    <xf numFmtId="49" fontId="34" fillId="0" borderId="52" xfId="4" applyNumberFormat="1" applyFont="1" applyBorder="1" applyAlignment="1">
      <alignment horizontal="center" vertical="center"/>
    </xf>
    <xf numFmtId="0" fontId="61" fillId="0" borderId="52" xfId="4" applyFont="1" applyBorder="1" applyAlignment="1">
      <alignment horizontal="left" vertical="center"/>
    </xf>
    <xf numFmtId="3" fontId="34" fillId="0" borderId="52" xfId="4" applyNumberFormat="1" applyFont="1" applyBorder="1" applyAlignment="1">
      <alignment horizontal="right" vertical="center"/>
    </xf>
    <xf numFmtId="166" fontId="34" fillId="0" borderId="52" xfId="4" applyNumberFormat="1" applyFont="1" applyBorder="1" applyAlignment="1">
      <alignment horizontal="right" vertical="center"/>
    </xf>
    <xf numFmtId="169" fontId="68" fillId="0" borderId="0" xfId="4" applyNumberFormat="1" applyFont="1" applyAlignment="1">
      <alignment horizontal="left" vertical="center"/>
    </xf>
    <xf numFmtId="49" fontId="34" fillId="0" borderId="0" xfId="4" applyNumberFormat="1" applyFont="1" applyAlignment="1">
      <alignment horizontal="center" vertical="center"/>
    </xf>
    <xf numFmtId="0" fontId="61" fillId="0" borderId="0" xfId="4" applyFont="1" applyAlignment="1">
      <alignment horizontal="left" vertical="center"/>
    </xf>
    <xf numFmtId="3" fontId="34" fillId="0" borderId="0" xfId="4" applyNumberFormat="1" applyFont="1" applyAlignment="1">
      <alignment horizontal="right" vertical="center"/>
    </xf>
    <xf numFmtId="166" fontId="34" fillId="0" borderId="0" xfId="4" applyNumberFormat="1" applyFont="1" applyAlignment="1">
      <alignment horizontal="right" vertical="center"/>
    </xf>
    <xf numFmtId="0" fontId="29" fillId="0" borderId="201" xfId="4" applyBorder="1" applyAlignment="1">
      <alignment horizontal="center" vertical="center"/>
    </xf>
    <xf numFmtId="49" fontId="30" fillId="0" borderId="68" xfId="4" applyNumberFormat="1" applyFont="1" applyBorder="1" applyAlignment="1">
      <alignment horizontal="centerContinuous" vertical="center"/>
    </xf>
    <xf numFmtId="49" fontId="62" fillId="0" borderId="68" xfId="4" applyNumberFormat="1" applyFont="1" applyBorder="1" applyAlignment="1">
      <alignment horizontal="left" vertical="center" wrapText="1"/>
    </xf>
    <xf numFmtId="166" fontId="31" fillId="0" borderId="201" xfId="4" applyNumberFormat="1" applyFont="1" applyBorder="1" applyAlignment="1">
      <alignment horizontal="right" vertical="center"/>
    </xf>
    <xf numFmtId="166" fontId="31" fillId="0" borderId="35" xfId="4" applyNumberFormat="1" applyFont="1" applyBorder="1" applyAlignment="1">
      <alignment horizontal="right" vertical="center"/>
    </xf>
    <xf numFmtId="166" fontId="31" fillId="0" borderId="22" xfId="4" applyNumberFormat="1" applyFont="1" applyBorder="1" applyAlignment="1">
      <alignment horizontal="right" vertical="center"/>
    </xf>
    <xf numFmtId="49" fontId="34" fillId="0" borderId="32" xfId="4" applyNumberFormat="1" applyFont="1" applyBorder="1" applyAlignment="1">
      <alignment horizontal="center" vertical="top" wrapText="1"/>
    </xf>
    <xf numFmtId="49" fontId="65" fillId="0" borderId="0" xfId="4" applyNumberFormat="1" applyFont="1" applyAlignment="1">
      <alignment horizontal="right"/>
    </xf>
    <xf numFmtId="0" fontId="10" fillId="0" borderId="132" xfId="1" applyFont="1" applyBorder="1" applyAlignment="1" applyProtection="1">
      <alignment horizontal="center" vertical="center"/>
      <protection locked="0"/>
    </xf>
    <xf numFmtId="0" fontId="10" fillId="0" borderId="135" xfId="1" applyFont="1" applyBorder="1" applyAlignment="1" applyProtection="1">
      <alignment horizontal="center" vertical="center"/>
      <protection locked="0"/>
    </xf>
    <xf numFmtId="0" fontId="10" fillId="0" borderId="135" xfId="1" applyFont="1" applyBorder="1" applyAlignment="1" applyProtection="1">
      <alignment horizontal="center" vertical="center" wrapText="1"/>
      <protection locked="0"/>
    </xf>
    <xf numFmtId="2" fontId="10" fillId="0" borderId="133" xfId="1" applyNumberFormat="1" applyFont="1" applyBorder="1" applyAlignment="1" applyProtection="1">
      <alignment vertical="center"/>
      <protection locked="0"/>
    </xf>
    <xf numFmtId="2" fontId="10" fillId="0" borderId="112" xfId="1" applyNumberFormat="1" applyFont="1" applyBorder="1" applyAlignment="1" applyProtection="1">
      <alignment vertical="center"/>
      <protection locked="0"/>
    </xf>
    <xf numFmtId="0" fontId="10" fillId="0" borderId="112" xfId="1" applyFont="1" applyBorder="1" applyAlignment="1" applyProtection="1">
      <alignment vertical="center"/>
      <protection locked="0"/>
    </xf>
    <xf numFmtId="2" fontId="10" fillId="0" borderId="93" xfId="1" applyNumberFormat="1" applyFont="1" applyBorder="1" applyAlignment="1" applyProtection="1">
      <alignment vertical="center"/>
      <protection locked="0"/>
    </xf>
    <xf numFmtId="3" fontId="10" fillId="3" borderId="150" xfId="0" applyNumberFormat="1" applyFont="1" applyFill="1" applyBorder="1" applyAlignment="1" applyProtection="1">
      <alignment horizontal="right" vertical="center"/>
      <protection locked="0"/>
    </xf>
    <xf numFmtId="3" fontId="10" fillId="3" borderId="191" xfId="0" applyNumberFormat="1" applyFont="1" applyFill="1" applyBorder="1" applyAlignment="1" applyProtection="1">
      <alignment horizontal="right" vertical="center"/>
      <protection locked="0"/>
    </xf>
    <xf numFmtId="3" fontId="10" fillId="3" borderId="151" xfId="0" applyNumberFormat="1" applyFont="1" applyFill="1" applyBorder="1" applyAlignment="1" applyProtection="1">
      <alignment horizontal="right" vertical="center"/>
      <protection locked="0"/>
    </xf>
    <xf numFmtId="3" fontId="10" fillId="3" borderId="165" xfId="0" applyNumberFormat="1" applyFont="1" applyFill="1" applyBorder="1" applyAlignment="1" applyProtection="1">
      <alignment horizontal="right" vertical="center"/>
      <protection locked="0"/>
    </xf>
    <xf numFmtId="3" fontId="10" fillId="3" borderId="197" xfId="0" applyNumberFormat="1" applyFont="1" applyFill="1" applyBorder="1" applyAlignment="1" applyProtection="1">
      <alignment horizontal="right" vertical="center"/>
      <protection locked="0"/>
    </xf>
    <xf numFmtId="3" fontId="10" fillId="3" borderId="166" xfId="0" applyNumberFormat="1" applyFont="1" applyFill="1" applyBorder="1" applyAlignment="1" applyProtection="1">
      <alignment horizontal="right" vertical="center"/>
      <protection locked="0"/>
    </xf>
    <xf numFmtId="171" fontId="31" fillId="0" borderId="1" xfId="6" applyNumberFormat="1" applyFont="1" applyBorder="1" applyAlignment="1">
      <alignment horizontal="right" vertical="center"/>
    </xf>
    <xf numFmtId="171" fontId="35" fillId="0" borderId="1" xfId="6" applyNumberFormat="1" applyFont="1" applyBorder="1" applyAlignment="1">
      <alignment horizontal="right" vertical="center"/>
    </xf>
    <xf numFmtId="171" fontId="31" fillId="0" borderId="18" xfId="6" applyNumberFormat="1" applyFont="1" applyBorder="1" applyAlignment="1">
      <alignment horizontal="right" vertical="center"/>
    </xf>
    <xf numFmtId="171" fontId="35" fillId="0" borderId="31" xfId="6" applyNumberFormat="1" applyFont="1" applyBorder="1" applyAlignment="1">
      <alignment horizontal="right" vertical="center"/>
    </xf>
    <xf numFmtId="3" fontId="34" fillId="2" borderId="31" xfId="4" applyNumberFormat="1" applyFont="1" applyFill="1" applyBorder="1" applyAlignment="1">
      <alignment horizontal="right" vertical="center"/>
    </xf>
    <xf numFmtId="164" fontId="0" fillId="0" borderId="0" xfId="6" applyFont="1" applyAlignment="1">
      <alignment vertical="center"/>
    </xf>
    <xf numFmtId="164" fontId="1" fillId="0" borderId="0" xfId="6" applyFont="1" applyAlignment="1">
      <alignment vertical="center"/>
    </xf>
    <xf numFmtId="4" fontId="5" fillId="0" borderId="23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9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4" fillId="0" borderId="35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51" xfId="0" applyFont="1" applyBorder="1" applyAlignment="1" applyProtection="1">
      <alignment horizontal="center" vertical="center"/>
      <protection locked="0"/>
    </xf>
    <xf numFmtId="0" fontId="25" fillId="0" borderId="52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7" xfId="0" applyNumberFormat="1" applyFont="1" applyBorder="1" applyAlignment="1" applyProtection="1">
      <alignment horizontal="center" vertical="center"/>
      <protection locked="0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49" fontId="24" fillId="0" borderId="43" xfId="0" applyNumberFormat="1" applyFont="1" applyBorder="1" applyAlignment="1" applyProtection="1">
      <alignment horizontal="center" vertical="center" wrapText="1"/>
      <protection locked="0"/>
    </xf>
    <xf numFmtId="49" fontId="24" fillId="0" borderId="43" xfId="0" applyNumberFormat="1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left" vertical="center"/>
      <protection locked="0"/>
    </xf>
    <xf numFmtId="49" fontId="24" fillId="0" borderId="51" xfId="0" applyNumberFormat="1" applyFont="1" applyBorder="1" applyAlignment="1" applyProtection="1">
      <alignment horizontal="center" vertical="center" wrapText="1"/>
      <protection locked="0"/>
    </xf>
    <xf numFmtId="49" fontId="24" fillId="0" borderId="55" xfId="0" applyNumberFormat="1" applyFont="1" applyBorder="1" applyAlignment="1" applyProtection="1">
      <alignment horizontal="center" vertical="center" wrapText="1"/>
      <protection locked="0"/>
    </xf>
    <xf numFmtId="49" fontId="24" fillId="0" borderId="50" xfId="0" applyNumberFormat="1" applyFont="1" applyBorder="1" applyAlignment="1" applyProtection="1">
      <alignment horizontal="center" vertical="center" wrapText="1"/>
      <protection locked="0"/>
    </xf>
    <xf numFmtId="49" fontId="24" fillId="0" borderId="56" xfId="0" applyNumberFormat="1" applyFont="1" applyBorder="1" applyAlignment="1" applyProtection="1">
      <alignment horizontal="center" vertical="center" wrapText="1"/>
      <protection locked="0"/>
    </xf>
    <xf numFmtId="49" fontId="24" fillId="0" borderId="14" xfId="0" applyNumberFormat="1" applyFont="1" applyBorder="1" applyAlignment="1" applyProtection="1">
      <alignment horizontal="center" vertical="center" wrapText="1"/>
      <protection locked="0"/>
    </xf>
    <xf numFmtId="49" fontId="24" fillId="0" borderId="67" xfId="0" applyNumberFormat="1" applyFont="1" applyBorder="1" applyAlignment="1" applyProtection="1">
      <alignment horizontal="center" vertical="center" wrapText="1"/>
      <protection locked="0"/>
    </xf>
    <xf numFmtId="0" fontId="20" fillId="0" borderId="141" xfId="1" applyFont="1" applyBorder="1" applyAlignment="1" applyProtection="1">
      <alignment horizontal="center" vertical="center"/>
      <protection locked="0"/>
    </xf>
    <xf numFmtId="0" fontId="20" fillId="0" borderId="142" xfId="1" applyFont="1" applyBorder="1" applyAlignment="1" applyProtection="1">
      <alignment horizontal="center" vertical="center"/>
      <protection locked="0"/>
    </xf>
    <xf numFmtId="0" fontId="10" fillId="0" borderId="137" xfId="1" applyFont="1" applyBorder="1" applyAlignment="1" applyProtection="1">
      <alignment horizontal="center" vertical="center"/>
      <protection locked="0"/>
    </xf>
    <xf numFmtId="0" fontId="10" fillId="0" borderId="138" xfId="1" applyFont="1" applyBorder="1" applyAlignment="1" applyProtection="1">
      <alignment horizontal="center" vertical="center"/>
      <protection locked="0"/>
    </xf>
    <xf numFmtId="0" fontId="10" fillId="0" borderId="141" xfId="1" applyFont="1" applyBorder="1" applyAlignment="1" applyProtection="1">
      <alignment horizontal="center" vertical="center"/>
      <protection locked="0"/>
    </xf>
    <xf numFmtId="0" fontId="10" fillId="0" borderId="142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123" xfId="1" applyFont="1" applyBorder="1" applyAlignment="1" applyProtection="1">
      <alignment horizontal="center" vertical="center" wrapText="1"/>
      <protection locked="0"/>
    </xf>
    <xf numFmtId="0" fontId="10" fillId="0" borderId="124" xfId="1" applyFont="1" applyBorder="1" applyAlignment="1" applyProtection="1">
      <alignment horizontal="center" vertical="center" wrapText="1"/>
      <protection locked="0"/>
    </xf>
    <xf numFmtId="0" fontId="10" fillId="0" borderId="126" xfId="1" applyFont="1" applyBorder="1" applyAlignment="1" applyProtection="1">
      <alignment horizontal="center" vertical="center" wrapText="1"/>
      <protection locked="0"/>
    </xf>
    <xf numFmtId="0" fontId="10" fillId="0" borderId="127" xfId="1" applyFont="1" applyBorder="1" applyAlignment="1" applyProtection="1">
      <alignment horizontal="center" vertical="center" wrapText="1"/>
      <protection locked="0"/>
    </xf>
    <xf numFmtId="0" fontId="10" fillId="0" borderId="124" xfId="1" applyFont="1" applyBorder="1" applyAlignment="1" applyProtection="1">
      <alignment horizontal="center" vertical="center"/>
      <protection locked="0"/>
    </xf>
    <xf numFmtId="0" fontId="10" fillId="0" borderId="125" xfId="1" applyFont="1" applyBorder="1" applyAlignment="1" applyProtection="1">
      <alignment horizontal="center" vertical="center" wrapText="1"/>
      <protection locked="0"/>
    </xf>
    <xf numFmtId="0" fontId="10" fillId="0" borderId="128" xfId="1" applyFont="1" applyBorder="1" applyAlignment="1" applyProtection="1">
      <alignment horizontal="center" vertical="center"/>
      <protection locked="0"/>
    </xf>
    <xf numFmtId="0" fontId="10" fillId="0" borderId="127" xfId="1" applyFont="1" applyBorder="1" applyAlignment="1" applyProtection="1">
      <alignment horizontal="center" vertical="center"/>
      <protection locked="0"/>
    </xf>
    <xf numFmtId="0" fontId="10" fillId="0" borderId="144" xfId="1" applyFont="1" applyBorder="1" applyAlignment="1" applyProtection="1">
      <alignment horizontal="center" vertical="center" wrapText="1"/>
      <protection locked="0"/>
    </xf>
    <xf numFmtId="0" fontId="10" fillId="0" borderId="202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5" fillId="0" borderId="0" xfId="1" applyAlignment="1" applyProtection="1">
      <alignment horizontal="left" vertical="center" wrapText="1"/>
      <protection locked="0"/>
    </xf>
    <xf numFmtId="0" fontId="20" fillId="0" borderId="85" xfId="1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6" fillId="0" borderId="94" xfId="1" applyFont="1" applyBorder="1" applyAlignment="1" applyProtection="1">
      <alignment horizontal="center" vertical="center" wrapText="1"/>
      <protection locked="0"/>
    </xf>
    <xf numFmtId="0" fontId="6" fillId="0" borderId="81" xfId="1" applyFont="1" applyBorder="1" applyAlignment="1" applyProtection="1">
      <alignment horizontal="center" vertical="center"/>
      <protection locked="0"/>
    </xf>
    <xf numFmtId="0" fontId="20" fillId="0" borderId="39" xfId="1" applyFont="1" applyBorder="1" applyAlignment="1" applyProtection="1">
      <alignment horizontal="center" vertical="center"/>
      <protection locked="0"/>
    </xf>
    <xf numFmtId="0" fontId="20" fillId="0" borderId="72" xfId="1" applyFont="1" applyBorder="1" applyAlignment="1" applyProtection="1">
      <alignment horizontal="center" vertical="center"/>
      <protection locked="0"/>
    </xf>
    <xf numFmtId="0" fontId="20" fillId="0" borderId="39" xfId="1" applyFont="1" applyBorder="1" applyAlignment="1" applyProtection="1">
      <alignment horizontal="center" vertical="center" wrapText="1"/>
      <protection locked="0"/>
    </xf>
    <xf numFmtId="0" fontId="20" fillId="0" borderId="72" xfId="1" applyFont="1" applyBorder="1" applyAlignment="1" applyProtection="1">
      <alignment horizontal="center" vertical="center" wrapText="1"/>
      <protection locked="0"/>
    </xf>
    <xf numFmtId="0" fontId="20" fillId="0" borderId="95" xfId="1" applyFont="1" applyBorder="1" applyAlignment="1" applyProtection="1">
      <alignment horizontal="center" vertical="center" wrapText="1"/>
      <protection locked="0"/>
    </xf>
    <xf numFmtId="0" fontId="20" fillId="0" borderId="80" xfId="1" applyFont="1" applyBorder="1" applyAlignment="1" applyProtection="1">
      <alignment horizontal="center" vertical="center" wrapText="1"/>
      <protection locked="0"/>
    </xf>
    <xf numFmtId="49" fontId="20" fillId="0" borderId="94" xfId="1" applyNumberFormat="1" applyFont="1" applyBorder="1" applyAlignment="1" applyProtection="1">
      <alignment horizontal="center" vertical="center" wrapText="1"/>
      <protection locked="0"/>
    </xf>
    <xf numFmtId="49" fontId="20" fillId="0" borderId="96" xfId="1" applyNumberFormat="1" applyFont="1" applyBorder="1" applyAlignment="1" applyProtection="1">
      <alignment horizontal="center" vertical="center" wrapText="1"/>
      <protection locked="0"/>
    </xf>
    <xf numFmtId="49" fontId="20" fillId="0" borderId="97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21" fillId="0" borderId="0" xfId="0" applyFont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22" fillId="0" borderId="8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5" fillId="0" borderId="0" xfId="0" applyFont="1"/>
    <xf numFmtId="0" fontId="30" fillId="0" borderId="68" xfId="4" applyFont="1" applyBorder="1" applyAlignment="1">
      <alignment horizontal="center"/>
    </xf>
    <xf numFmtId="0" fontId="30" fillId="0" borderId="110" xfId="4" applyFont="1" applyBorder="1" applyAlignment="1">
      <alignment horizontal="center"/>
    </xf>
    <xf numFmtId="0" fontId="67" fillId="2" borderId="0" xfId="4" applyFont="1" applyFill="1" applyAlignment="1" applyProtection="1">
      <alignment horizontal="left" vertical="center" wrapText="1"/>
      <protection locked="0"/>
    </xf>
    <xf numFmtId="49" fontId="15" fillId="0" borderId="0" xfId="4" applyNumberFormat="1" applyFont="1" applyAlignment="1">
      <alignment horizontal="center"/>
    </xf>
    <xf numFmtId="166" fontId="66" fillId="0" borderId="170" xfId="4" applyNumberFormat="1" applyFont="1" applyBorder="1" applyAlignment="1">
      <alignment horizontal="left"/>
    </xf>
    <xf numFmtId="0" fontId="32" fillId="0" borderId="59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/>
    </xf>
    <xf numFmtId="49" fontId="3" fillId="0" borderId="36" xfId="4" applyNumberFormat="1" applyFont="1" applyBorder="1" applyAlignment="1">
      <alignment horizontal="center" vertical="center" wrapText="1"/>
    </xf>
    <xf numFmtId="49" fontId="3" fillId="0" borderId="171" xfId="4" applyNumberFormat="1" applyFont="1" applyBorder="1" applyAlignment="1">
      <alignment horizontal="center" vertical="center" wrapText="1"/>
    </xf>
    <xf numFmtId="49" fontId="3" fillId="0" borderId="53" xfId="4" applyNumberFormat="1" applyFont="1" applyBorder="1" applyAlignment="1">
      <alignment horizontal="center" vertical="center" wrapText="1"/>
    </xf>
    <xf numFmtId="49" fontId="3" fillId="0" borderId="56" xfId="4" applyNumberFormat="1" applyFont="1" applyBorder="1" applyAlignment="1">
      <alignment horizontal="center" vertical="center" wrapText="1"/>
    </xf>
    <xf numFmtId="49" fontId="3" fillId="0" borderId="4" xfId="4" applyNumberFormat="1" applyFont="1" applyBorder="1" applyAlignment="1">
      <alignment horizontal="center" vertical="center" wrapText="1"/>
    </xf>
    <xf numFmtId="49" fontId="3" fillId="0" borderId="67" xfId="4" applyNumberFormat="1" applyFont="1" applyBorder="1" applyAlignment="1">
      <alignment horizontal="center" vertical="center" wrapText="1"/>
    </xf>
    <xf numFmtId="3" fontId="30" fillId="0" borderId="85" xfId="4" applyNumberFormat="1" applyFont="1" applyBorder="1" applyAlignment="1">
      <alignment horizontal="center" vertical="center"/>
    </xf>
    <xf numFmtId="3" fontId="30" fillId="0" borderId="97" xfId="4" applyNumberFormat="1" applyFont="1" applyBorder="1" applyAlignment="1">
      <alignment horizontal="center" vertical="center"/>
    </xf>
    <xf numFmtId="166" fontId="30" fillId="0" borderId="172" xfId="4" applyNumberFormat="1" applyFont="1" applyBorder="1" applyAlignment="1">
      <alignment horizontal="center" vertical="center" wrapText="1"/>
    </xf>
    <xf numFmtId="166" fontId="30" fillId="0" borderId="186" xfId="4" applyNumberFormat="1" applyFont="1" applyBorder="1" applyAlignment="1">
      <alignment horizontal="center" vertical="center" wrapText="1"/>
    </xf>
    <xf numFmtId="166" fontId="30" fillId="0" borderId="173" xfId="4" applyNumberFormat="1" applyFont="1" applyBorder="1" applyAlignment="1">
      <alignment horizontal="center" vertical="center" wrapText="1"/>
    </xf>
    <xf numFmtId="166" fontId="30" fillId="0" borderId="174" xfId="4" applyNumberFormat="1" applyFont="1" applyBorder="1" applyAlignment="1">
      <alignment horizontal="center" vertical="center" wrapText="1"/>
    </xf>
    <xf numFmtId="166" fontId="30" fillId="0" borderId="77" xfId="4" applyNumberFormat="1" applyFont="1" applyBorder="1" applyAlignment="1">
      <alignment horizontal="center" vertical="center" wrapText="1"/>
    </xf>
    <xf numFmtId="166" fontId="30" fillId="0" borderId="78" xfId="4" applyNumberFormat="1" applyFont="1" applyBorder="1" applyAlignment="1">
      <alignment horizontal="center" vertical="center" wrapText="1"/>
    </xf>
    <xf numFmtId="3" fontId="30" fillId="0" borderId="6" xfId="4" applyNumberFormat="1" applyFont="1" applyBorder="1" applyAlignment="1" applyProtection="1">
      <alignment horizontal="center" vertical="center" wrapText="1"/>
      <protection locked="0"/>
    </xf>
    <xf numFmtId="3" fontId="30" fillId="0" borderId="43" xfId="4" applyNumberFormat="1" applyFont="1" applyBorder="1" applyAlignment="1" applyProtection="1">
      <alignment horizontal="center" vertical="center"/>
      <protection locked="0"/>
    </xf>
    <xf numFmtId="3" fontId="30" fillId="0" borderId="43" xfId="4" applyNumberFormat="1" applyFont="1" applyBorder="1" applyAlignment="1" applyProtection="1">
      <alignment horizontal="center" vertical="center" wrapText="1"/>
      <protection locked="0"/>
    </xf>
    <xf numFmtId="0" fontId="30" fillId="0" borderId="90" xfId="1" applyFont="1" applyBorder="1" applyAlignment="1" applyProtection="1">
      <alignment vertical="center"/>
      <protection locked="0"/>
    </xf>
    <xf numFmtId="0" fontId="30" fillId="0" borderId="45" xfId="1" applyFont="1" applyBorder="1" applyAlignment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49" fontId="46" fillId="0" borderId="21" xfId="1" applyNumberFormat="1" applyFont="1" applyBorder="1" applyAlignment="1" applyProtection="1">
      <alignment horizontal="center" vertical="center"/>
      <protection locked="0"/>
    </xf>
    <xf numFmtId="49" fontId="46" fillId="0" borderId="68" xfId="1" applyNumberFormat="1" applyFont="1" applyBorder="1" applyAlignment="1" applyProtection="1">
      <alignment horizontal="center" vertical="center"/>
      <protection locked="0"/>
    </xf>
    <xf numFmtId="49" fontId="46" fillId="0" borderId="70" xfId="1" applyNumberFormat="1" applyFont="1" applyBorder="1" applyAlignment="1" applyProtection="1">
      <alignment horizontal="center" vertical="center"/>
      <protection locked="0"/>
    </xf>
    <xf numFmtId="49" fontId="46" fillId="0" borderId="65" xfId="1" applyNumberFormat="1" applyFont="1" applyBorder="1" applyAlignment="1" applyProtection="1">
      <alignment horizontal="center" vertical="center" wrapText="1"/>
      <protection locked="0"/>
    </xf>
    <xf numFmtId="49" fontId="46" fillId="0" borderId="10" xfId="1" applyNumberFormat="1" applyFont="1" applyBorder="1" applyAlignment="1" applyProtection="1">
      <alignment horizontal="center" vertical="center"/>
      <protection locked="0"/>
    </xf>
    <xf numFmtId="49" fontId="14" fillId="0" borderId="71" xfId="1" applyNumberFormat="1" applyFont="1" applyBorder="1" applyAlignment="1" applyProtection="1">
      <alignment horizontal="center" vertical="center" wrapText="1"/>
      <protection locked="0"/>
    </xf>
    <xf numFmtId="49" fontId="14" fillId="0" borderId="43" xfId="1" applyNumberFormat="1" applyFont="1" applyBorder="1" applyAlignment="1" applyProtection="1">
      <alignment horizontal="center" vertical="center"/>
      <protection locked="0"/>
    </xf>
    <xf numFmtId="49" fontId="46" fillId="0" borderId="35" xfId="1" applyNumberFormat="1" applyFont="1" applyBorder="1" applyAlignment="1" applyProtection="1">
      <alignment horizontal="center" vertical="center" wrapText="1"/>
      <protection locked="0"/>
    </xf>
    <xf numFmtId="49" fontId="46" fillId="0" borderId="1" xfId="1" applyNumberFormat="1" applyFont="1" applyBorder="1" applyAlignment="1" applyProtection="1">
      <alignment horizontal="center" vertical="center"/>
      <protection locked="0"/>
    </xf>
    <xf numFmtId="49" fontId="46" fillId="0" borderId="35" xfId="1" applyNumberFormat="1" applyFont="1" applyBorder="1" applyAlignment="1" applyProtection="1">
      <alignment horizontal="center" vertical="center"/>
      <protection locked="0"/>
    </xf>
    <xf numFmtId="49" fontId="46" fillId="0" borderId="21" xfId="1" applyNumberFormat="1" applyFont="1" applyBorder="1" applyAlignment="1" applyProtection="1">
      <alignment horizontal="center" vertical="center" wrapText="1"/>
      <protection locked="0"/>
    </xf>
    <xf numFmtId="49" fontId="46" fillId="0" borderId="68" xfId="1" applyNumberFormat="1" applyFont="1" applyBorder="1" applyAlignment="1" applyProtection="1">
      <alignment horizontal="center" vertical="center" wrapText="1"/>
      <protection locked="0"/>
    </xf>
    <xf numFmtId="49" fontId="46" fillId="0" borderId="71" xfId="1" applyNumberFormat="1" applyFont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49" fontId="5" fillId="0" borderId="54" xfId="1" applyNumberFormat="1" applyBorder="1" applyAlignment="1" applyProtection="1">
      <alignment horizontal="right" wrapText="1"/>
      <protection locked="0"/>
    </xf>
    <xf numFmtId="49" fontId="46" fillId="0" borderId="15" xfId="1" applyNumberFormat="1" applyFont="1" applyBorder="1" applyAlignment="1" applyProtection="1">
      <alignment horizontal="center" vertical="center" wrapText="1"/>
      <protection locked="0"/>
    </xf>
    <xf numFmtId="49" fontId="14" fillId="0" borderId="67" xfId="1" applyNumberFormat="1" applyFont="1" applyBorder="1" applyAlignment="1" applyProtection="1">
      <alignment horizontal="center" vertical="center" wrapText="1"/>
      <protection locked="0"/>
    </xf>
    <xf numFmtId="49" fontId="14" fillId="0" borderId="41" xfId="1" applyNumberFormat="1" applyFont="1" applyBorder="1" applyAlignment="1" applyProtection="1">
      <alignment horizontal="center" vertical="center" wrapText="1"/>
      <protection locked="0"/>
    </xf>
    <xf numFmtId="49" fontId="14" fillId="0" borderId="55" xfId="1" applyNumberFormat="1" applyFont="1" applyBorder="1" applyAlignment="1" applyProtection="1">
      <alignment horizontal="center" vertical="center" wrapText="1"/>
      <protection locked="0"/>
    </xf>
    <xf numFmtId="49" fontId="14" fillId="0" borderId="4" xfId="1" applyNumberFormat="1" applyFont="1" applyBorder="1" applyAlignment="1" applyProtection="1">
      <alignment horizontal="center" vertical="center" wrapText="1"/>
      <protection locked="0"/>
    </xf>
    <xf numFmtId="49" fontId="14" fillId="0" borderId="21" xfId="1" applyNumberFormat="1" applyFont="1" applyBorder="1" applyAlignment="1" applyProtection="1">
      <alignment horizontal="center" vertical="center" wrapText="1"/>
      <protection locked="0"/>
    </xf>
    <xf numFmtId="49" fontId="14" fillId="0" borderId="68" xfId="1" applyNumberFormat="1" applyFont="1" applyBorder="1" applyAlignment="1" applyProtection="1">
      <alignment horizontal="center" vertical="center" wrapText="1"/>
      <protection locked="0"/>
    </xf>
    <xf numFmtId="49" fontId="46" fillId="0" borderId="41" xfId="1" applyNumberFormat="1" applyFont="1" applyBorder="1" applyAlignment="1" applyProtection="1">
      <alignment horizontal="center" vertical="center"/>
      <protection locked="0"/>
    </xf>
    <xf numFmtId="49" fontId="46" fillId="0" borderId="52" xfId="1" applyNumberFormat="1" applyFont="1" applyBorder="1" applyAlignment="1" applyProtection="1">
      <alignment horizontal="center" vertical="center"/>
      <protection locked="0"/>
    </xf>
    <xf numFmtId="49" fontId="46" fillId="0" borderId="75" xfId="1" applyNumberFormat="1" applyFont="1" applyBorder="1" applyAlignment="1" applyProtection="1">
      <alignment horizontal="center" vertical="center"/>
      <protection locked="0"/>
    </xf>
    <xf numFmtId="49" fontId="46" fillId="0" borderId="4" xfId="1" applyNumberFormat="1" applyFont="1" applyBorder="1" applyAlignment="1" applyProtection="1">
      <alignment horizontal="center" vertical="center"/>
      <protection locked="0"/>
    </xf>
    <xf numFmtId="49" fontId="46" fillId="0" borderId="77" xfId="1" applyNumberFormat="1" applyFont="1" applyBorder="1" applyAlignment="1" applyProtection="1">
      <alignment horizontal="center" vertical="center"/>
      <protection locked="0"/>
    </xf>
    <xf numFmtId="49" fontId="46" fillId="0" borderId="78" xfId="1" applyNumberFormat="1" applyFont="1" applyBorder="1" applyAlignment="1" applyProtection="1">
      <alignment horizontal="center" vertical="center"/>
      <protection locked="0"/>
    </xf>
    <xf numFmtId="49" fontId="14" fillId="0" borderId="6" xfId="1" applyNumberFormat="1" applyFont="1" applyBorder="1" applyAlignment="1" applyProtection="1">
      <alignment horizontal="center" vertical="center" wrapText="1"/>
      <protection locked="0"/>
    </xf>
    <xf numFmtId="49" fontId="14" fillId="0" borderId="43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32" fillId="0" borderId="92" xfId="1" applyFont="1" applyBorder="1" applyAlignment="1" applyProtection="1">
      <alignment vertical="center"/>
      <protection locked="0"/>
    </xf>
    <xf numFmtId="0" fontId="32" fillId="0" borderId="45" xfId="1" applyFont="1" applyBorder="1" applyAlignment="1" applyProtection="1">
      <alignment vertical="center"/>
      <protection locked="0"/>
    </xf>
    <xf numFmtId="0" fontId="6" fillId="0" borderId="0" xfId="1" applyFont="1" applyAlignment="1">
      <alignment horizontal="left" vertical="center" wrapText="1"/>
    </xf>
    <xf numFmtId="49" fontId="46" fillId="0" borderId="66" xfId="1" applyNumberFormat="1" applyFont="1" applyBorder="1" applyAlignment="1" applyProtection="1">
      <alignment horizontal="center" vertical="center" wrapText="1"/>
      <protection locked="0"/>
    </xf>
    <xf numFmtId="49" fontId="46" fillId="0" borderId="63" xfId="1" applyNumberFormat="1" applyFont="1" applyBorder="1" applyAlignment="1" applyProtection="1">
      <alignment horizontal="center" vertical="center" wrapText="1"/>
      <protection locked="0"/>
    </xf>
    <xf numFmtId="49" fontId="46" fillId="0" borderId="37" xfId="1" applyNumberFormat="1" applyFont="1" applyBorder="1" applyAlignment="1" applyProtection="1">
      <alignment horizontal="center" vertical="center"/>
      <protection locked="0"/>
    </xf>
    <xf numFmtId="49" fontId="53" fillId="0" borderId="71" xfId="1" applyNumberFormat="1" applyFont="1" applyBorder="1" applyAlignment="1" applyProtection="1">
      <alignment horizontal="center" vertical="center" wrapText="1"/>
      <protection locked="0"/>
    </xf>
    <xf numFmtId="49" fontId="53" fillId="0" borderId="67" xfId="1" applyNumberFormat="1" applyFont="1" applyBorder="1" applyAlignment="1" applyProtection="1">
      <alignment horizontal="center" vertical="center" wrapText="1"/>
      <protection locked="0"/>
    </xf>
    <xf numFmtId="49" fontId="53" fillId="0" borderId="43" xfId="1" applyNumberFormat="1" applyFont="1" applyBorder="1" applyAlignment="1" applyProtection="1">
      <alignment horizontal="center" vertical="center"/>
      <protection locked="0"/>
    </xf>
    <xf numFmtId="49" fontId="4" fillId="0" borderId="21" xfId="1" applyNumberFormat="1" applyFont="1" applyBorder="1" applyAlignment="1" applyProtection="1">
      <alignment horizontal="center" vertical="center" wrapText="1"/>
      <protection locked="0"/>
    </xf>
    <xf numFmtId="49" fontId="4" fillId="0" borderId="68" xfId="1" applyNumberFormat="1" applyFont="1" applyBorder="1" applyAlignment="1" applyProtection="1">
      <alignment horizontal="center" vertical="center" wrapText="1"/>
      <protection locked="0"/>
    </xf>
    <xf numFmtId="49" fontId="4" fillId="0" borderId="110" xfId="1" applyNumberFormat="1" applyFont="1" applyBorder="1" applyAlignment="1" applyProtection="1">
      <alignment horizontal="center" vertical="center" wrapText="1"/>
      <protection locked="0"/>
    </xf>
    <xf numFmtId="49" fontId="4" fillId="0" borderId="18" xfId="1" applyNumberFormat="1" applyFont="1" applyBorder="1" applyAlignment="1" applyProtection="1">
      <alignment horizontal="center" vertical="top" wrapText="1"/>
      <protection locked="0"/>
    </xf>
    <xf numFmtId="49" fontId="4" fillId="0" borderId="3" xfId="1" applyNumberFormat="1" applyFont="1" applyBorder="1" applyAlignment="1" applyProtection="1">
      <alignment horizontal="center" vertical="top" wrapText="1"/>
      <protection locked="0"/>
    </xf>
    <xf numFmtId="49" fontId="4" fillId="0" borderId="6" xfId="1" applyNumberFormat="1" applyFont="1" applyBorder="1" applyAlignment="1" applyProtection="1">
      <alignment horizontal="center" vertical="center" wrapText="1"/>
      <protection locked="0"/>
    </xf>
    <xf numFmtId="49" fontId="4" fillId="0" borderId="69" xfId="1" applyNumberFormat="1" applyFont="1" applyBorder="1" applyAlignment="1" applyProtection="1">
      <alignment horizontal="center" vertical="center" wrapText="1"/>
      <protection locked="0"/>
    </xf>
    <xf numFmtId="49" fontId="46" fillId="0" borderId="111" xfId="1" applyNumberFormat="1" applyFont="1" applyBorder="1" applyAlignment="1" applyProtection="1">
      <alignment horizontal="center" vertical="center" wrapText="1"/>
      <protection locked="0"/>
    </xf>
    <xf numFmtId="49" fontId="46" fillId="0" borderId="112" xfId="1" applyNumberFormat="1" applyFont="1" applyBorder="1" applyAlignment="1" applyProtection="1">
      <alignment horizontal="center" vertical="center" wrapText="1"/>
      <protection locked="0"/>
    </xf>
    <xf numFmtId="0" fontId="6" fillId="0" borderId="65" xfId="1" applyFont="1" applyBorder="1" applyAlignment="1" applyProtection="1">
      <alignment horizontal="center" vertical="center" wrapText="1"/>
      <protection locked="0"/>
    </xf>
    <xf numFmtId="0" fontId="6" fillId="0" borderId="57" xfId="1" applyFont="1" applyBorder="1" applyAlignment="1" applyProtection="1">
      <alignment horizontal="center" vertical="center"/>
      <protection locked="0"/>
    </xf>
    <xf numFmtId="0" fontId="20" fillId="0" borderId="41" xfId="1" applyFont="1" applyBorder="1" applyAlignment="1" applyProtection="1">
      <alignment horizontal="center" vertical="center" wrapText="1"/>
      <protection locked="0"/>
    </xf>
    <xf numFmtId="0" fontId="20" fillId="0" borderId="73" xfId="1" applyFont="1" applyBorder="1" applyAlignment="1" applyProtection="1">
      <alignment horizontal="center" vertical="center" wrapText="1"/>
      <protection locked="0"/>
    </xf>
    <xf numFmtId="0" fontId="20" fillId="0" borderId="28" xfId="1" applyFont="1" applyBorder="1" applyAlignment="1" applyProtection="1">
      <alignment horizontal="center" vertical="center" wrapText="1"/>
      <protection locked="0"/>
    </xf>
    <xf numFmtId="0" fontId="20" fillId="0" borderId="74" xfId="1" applyFont="1" applyBorder="1" applyAlignment="1" applyProtection="1">
      <alignment horizontal="center" vertical="center" wrapText="1"/>
      <protection locked="0"/>
    </xf>
    <xf numFmtId="0" fontId="10" fillId="0" borderId="52" xfId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166" fontId="5" fillId="0" borderId="29" xfId="0" applyNumberFormat="1" applyFont="1" applyBorder="1" applyAlignment="1">
      <alignment horizontal="center" vertical="center" wrapText="1"/>
    </xf>
    <xf numFmtId="166" fontId="0" fillId="0" borderId="23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166" fontId="0" fillId="0" borderId="114" xfId="0" applyNumberFormat="1" applyBorder="1" applyAlignment="1">
      <alignment horizontal="center" vertical="center"/>
    </xf>
    <xf numFmtId="166" fontId="0" fillId="0" borderId="115" xfId="0" applyNumberFormat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3" fontId="5" fillId="0" borderId="18" xfId="0" applyNumberFormat="1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1" fontId="5" fillId="0" borderId="18" xfId="0" applyNumberFormat="1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6" fontId="5" fillId="0" borderId="18" xfId="0" applyNumberFormat="1" applyFont="1" applyBorder="1" applyAlignment="1">
      <alignment horizontal="center"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 wrapText="1"/>
    </xf>
    <xf numFmtId="3" fontId="0" fillId="0" borderId="18" xfId="0" applyNumberFormat="1" applyBorder="1" applyAlignment="1" applyProtection="1">
      <alignment horizontal="center" vertical="center"/>
      <protection locked="0"/>
    </xf>
    <xf numFmtId="3" fontId="0" fillId="0" borderId="29" xfId="0" applyNumberFormat="1" applyBorder="1" applyAlignment="1" applyProtection="1">
      <alignment horizontal="center" vertical="center"/>
      <protection locked="0"/>
    </xf>
    <xf numFmtId="0" fontId="1" fillId="0" borderId="11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1" fillId="0" borderId="29" xfId="6" applyFont="1" applyBorder="1" applyAlignment="1" applyProtection="1">
      <alignment horizontal="center" vertical="center"/>
      <protection locked="0"/>
    </xf>
    <xf numFmtId="164" fontId="1" fillId="0" borderId="3" xfId="6" applyFont="1" applyBorder="1" applyAlignment="1" applyProtection="1">
      <alignment horizontal="center" vertical="center"/>
      <protection locked="0"/>
    </xf>
    <xf numFmtId="4" fontId="0" fillId="0" borderId="18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>
      <alignment horizontal="center" vertical="center" wrapText="1"/>
    </xf>
    <xf numFmtId="3" fontId="0" fillId="0" borderId="18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 wrapText="1"/>
    </xf>
    <xf numFmtId="0" fontId="5" fillId="0" borderId="11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1" fillId="0" borderId="11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8">
    <cellStyle name="Comma" xfId="6" builtinId="3"/>
    <cellStyle name="Normal" xfId="0" builtinId="0"/>
    <cellStyle name="Normal 18" xfId="7" xr:uid="{00000000-0005-0000-0000-000000000000}"/>
    <cellStyle name="Normal 2" xfId="1" xr:uid="{00000000-0005-0000-0000-000001000000}"/>
    <cellStyle name="Normal 3" xfId="4" xr:uid="{00000000-0005-0000-0000-000002000000}"/>
    <cellStyle name="Normal_Izvjesce I-III-2004" xfId="2" xr:uid="{00000000-0005-0000-0000-000003000000}"/>
    <cellStyle name="Normal_Izvjesce I-III-2004 2" xfId="3" xr:uid="{00000000-0005-0000-0000-000004000000}"/>
    <cellStyle name="Obično_2002 I do V grad novcani tijek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23"/>
  <sheetViews>
    <sheetView showGridLines="0" showZeros="0" zoomScale="80" zoomScaleNormal="80" zoomScaleSheetLayoutView="81" workbookViewId="0">
      <selection activeCell="A4" sqref="A4:U4"/>
    </sheetView>
  </sheetViews>
  <sheetFormatPr defaultColWidth="9.140625" defaultRowHeight="12.75" x14ac:dyDescent="0.2"/>
  <cols>
    <col min="1" max="1" width="8.42578125" style="1" customWidth="1"/>
    <col min="2" max="2" width="20.7109375" style="1" customWidth="1"/>
    <col min="3" max="4" width="11.7109375" style="1" customWidth="1"/>
    <col min="5" max="5" width="10.7109375" style="1" customWidth="1"/>
    <col min="6" max="6" width="7.7109375" style="1" customWidth="1"/>
    <col min="7" max="8" width="11.7109375" style="1" customWidth="1"/>
    <col min="9" max="9" width="10.7109375" style="1" customWidth="1"/>
    <col min="10" max="10" width="7.7109375" style="1" customWidth="1"/>
    <col min="11" max="12" width="11.7109375" style="1" customWidth="1"/>
    <col min="13" max="13" width="10.7109375" style="1" customWidth="1"/>
    <col min="14" max="14" width="7.7109375" style="1" customWidth="1"/>
    <col min="15" max="16" width="11.7109375" style="1" customWidth="1"/>
    <col min="17" max="17" width="10.7109375" style="1" customWidth="1"/>
    <col min="18" max="18" width="7.7109375" style="1" customWidth="1"/>
    <col min="19" max="21" width="6.7109375" style="1" customWidth="1"/>
    <col min="22" max="23" width="6.28515625" style="1" customWidth="1"/>
    <col min="24" max="24" width="9.140625" style="1"/>
    <col min="25" max="25" width="10.28515625" style="1" customWidth="1"/>
    <col min="26" max="26" width="11.140625" style="1" bestFit="1" customWidth="1"/>
    <col min="27" max="16384" width="9.140625" style="1"/>
  </cols>
  <sheetData>
    <row r="1" spans="1:23" ht="21" customHeight="1" x14ac:dyDescent="0.2">
      <c r="A1" s="641" t="s">
        <v>404</v>
      </c>
      <c r="B1" s="641"/>
    </row>
    <row r="2" spans="1:23" ht="15" customHeight="1" x14ac:dyDescent="0.2">
      <c r="A2" s="640"/>
      <c r="B2" s="640"/>
    </row>
    <row r="3" spans="1:23" ht="15.75" customHeight="1" x14ac:dyDescent="0.2">
      <c r="A3" s="640"/>
      <c r="B3" s="640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</row>
    <row r="4" spans="1:23" ht="21" customHeight="1" x14ac:dyDescent="0.2">
      <c r="A4" s="646" t="s">
        <v>357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</row>
    <row r="5" spans="1:23" ht="24" customHeight="1" thickBot="1" x14ac:dyDescent="0.25">
      <c r="A5" s="549" t="s">
        <v>15</v>
      </c>
      <c r="B5" s="550"/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664"/>
      <c r="P5" s="664"/>
      <c r="Q5" s="664"/>
      <c r="R5" s="664"/>
      <c r="S5" s="550"/>
      <c r="T5" s="550"/>
      <c r="U5" s="550"/>
      <c r="V5" s="36"/>
      <c r="W5" s="36"/>
    </row>
    <row r="6" spans="1:23" ht="40.5" customHeight="1" thickTop="1" x14ac:dyDescent="0.2">
      <c r="A6" s="665" t="s">
        <v>49</v>
      </c>
      <c r="B6" s="666"/>
      <c r="C6" s="647" t="s">
        <v>50</v>
      </c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7"/>
      <c r="O6" s="647"/>
      <c r="P6" s="647"/>
      <c r="Q6" s="647"/>
      <c r="R6" s="648"/>
      <c r="S6" s="649" t="s">
        <v>2</v>
      </c>
      <c r="T6" s="650"/>
      <c r="U6" s="651"/>
    </row>
    <row r="7" spans="1:23" ht="30" customHeight="1" x14ac:dyDescent="0.2">
      <c r="A7" s="667"/>
      <c r="B7" s="668"/>
      <c r="C7" s="658" t="s">
        <v>365</v>
      </c>
      <c r="D7" s="658"/>
      <c r="E7" s="658"/>
      <c r="F7" s="659"/>
      <c r="G7" s="661" t="s">
        <v>359</v>
      </c>
      <c r="H7" s="660"/>
      <c r="I7" s="660"/>
      <c r="J7" s="660"/>
      <c r="K7" s="660"/>
      <c r="L7" s="660"/>
      <c r="M7" s="660"/>
      <c r="N7" s="659"/>
      <c r="O7" s="662" t="s">
        <v>358</v>
      </c>
      <c r="P7" s="658"/>
      <c r="Q7" s="658"/>
      <c r="R7" s="659"/>
      <c r="S7" s="652"/>
      <c r="T7" s="653"/>
      <c r="U7" s="654"/>
    </row>
    <row r="8" spans="1:23" ht="40.5" customHeight="1" x14ac:dyDescent="0.2">
      <c r="A8" s="667"/>
      <c r="B8" s="668"/>
      <c r="C8" s="660"/>
      <c r="D8" s="660"/>
      <c r="E8" s="660"/>
      <c r="F8" s="659"/>
      <c r="G8" s="661" t="s">
        <v>297</v>
      </c>
      <c r="H8" s="660"/>
      <c r="I8" s="660"/>
      <c r="J8" s="659"/>
      <c r="K8" s="662" t="s">
        <v>298</v>
      </c>
      <c r="L8" s="663"/>
      <c r="M8" s="663"/>
      <c r="N8" s="659"/>
      <c r="O8" s="663"/>
      <c r="P8" s="660"/>
      <c r="Q8" s="660"/>
      <c r="R8" s="659"/>
      <c r="S8" s="655"/>
      <c r="T8" s="656"/>
      <c r="U8" s="657"/>
    </row>
    <row r="9" spans="1:23" ht="40.5" customHeight="1" x14ac:dyDescent="0.2">
      <c r="A9" s="667"/>
      <c r="B9" s="668"/>
      <c r="C9" s="642" t="s">
        <v>51</v>
      </c>
      <c r="D9" s="642" t="s">
        <v>52</v>
      </c>
      <c r="E9" s="644" t="s">
        <v>53</v>
      </c>
      <c r="F9" s="645"/>
      <c r="G9" s="642" t="s">
        <v>51</v>
      </c>
      <c r="H9" s="642" t="s">
        <v>52</v>
      </c>
      <c r="I9" s="644" t="s">
        <v>54</v>
      </c>
      <c r="J9" s="645"/>
      <c r="K9" s="642" t="s">
        <v>51</v>
      </c>
      <c r="L9" s="642" t="s">
        <v>52</v>
      </c>
      <c r="M9" s="644" t="s">
        <v>55</v>
      </c>
      <c r="N9" s="645"/>
      <c r="O9" s="642" t="s">
        <v>51</v>
      </c>
      <c r="P9" s="642" t="s">
        <v>52</v>
      </c>
      <c r="Q9" s="644" t="s">
        <v>56</v>
      </c>
      <c r="R9" s="645"/>
      <c r="S9" s="551"/>
      <c r="T9" s="551"/>
      <c r="U9" s="552"/>
    </row>
    <row r="10" spans="1:23" ht="18" customHeight="1" x14ac:dyDescent="0.2">
      <c r="A10" s="669"/>
      <c r="B10" s="670"/>
      <c r="C10" s="643"/>
      <c r="D10" s="643"/>
      <c r="E10" s="553" t="s">
        <v>57</v>
      </c>
      <c r="F10" s="554" t="s">
        <v>58</v>
      </c>
      <c r="G10" s="643"/>
      <c r="H10" s="643"/>
      <c r="I10" s="553" t="s">
        <v>57</v>
      </c>
      <c r="J10" s="554" t="s">
        <v>58</v>
      </c>
      <c r="K10" s="643"/>
      <c r="L10" s="643"/>
      <c r="M10" s="553" t="s">
        <v>57</v>
      </c>
      <c r="N10" s="554" t="s">
        <v>58</v>
      </c>
      <c r="O10" s="643"/>
      <c r="P10" s="643"/>
      <c r="Q10" s="553" t="s">
        <v>57</v>
      </c>
      <c r="R10" s="554" t="s">
        <v>58</v>
      </c>
      <c r="S10" s="555" t="s">
        <v>59</v>
      </c>
      <c r="T10" s="556" t="s">
        <v>60</v>
      </c>
      <c r="U10" s="557" t="s">
        <v>61</v>
      </c>
    </row>
    <row r="11" spans="1:23" ht="13.5" thickBot="1" x14ac:dyDescent="0.25">
      <c r="A11" s="37">
        <v>1</v>
      </c>
      <c r="B11" s="38">
        <v>2</v>
      </c>
      <c r="C11" s="39">
        <v>3</v>
      </c>
      <c r="D11" s="39">
        <v>4</v>
      </c>
      <c r="E11" s="40">
        <v>5</v>
      </c>
      <c r="F11" s="41">
        <v>6</v>
      </c>
      <c r="G11" s="39">
        <v>7</v>
      </c>
      <c r="H11" s="39">
        <v>8</v>
      </c>
      <c r="I11" s="40">
        <v>9</v>
      </c>
      <c r="J11" s="41">
        <v>10</v>
      </c>
      <c r="K11" s="39">
        <v>11</v>
      </c>
      <c r="L11" s="39">
        <v>12</v>
      </c>
      <c r="M11" s="40">
        <v>13</v>
      </c>
      <c r="N11" s="41">
        <v>14</v>
      </c>
      <c r="O11" s="39">
        <v>15</v>
      </c>
      <c r="P11" s="39">
        <v>16</v>
      </c>
      <c r="Q11" s="40">
        <v>17</v>
      </c>
      <c r="R11" s="41">
        <v>18</v>
      </c>
      <c r="S11" s="38">
        <v>19</v>
      </c>
      <c r="T11" s="42">
        <v>20</v>
      </c>
      <c r="U11" s="41">
        <v>21</v>
      </c>
    </row>
    <row r="12" spans="1:23" ht="34.5" customHeight="1" thickTop="1" x14ac:dyDescent="0.2">
      <c r="A12" s="43" t="s">
        <v>62</v>
      </c>
      <c r="B12" s="44" t="s">
        <v>63</v>
      </c>
      <c r="C12" s="17"/>
      <c r="D12" s="29"/>
      <c r="E12" s="45">
        <v>0</v>
      </c>
      <c r="F12" s="46" t="str">
        <f t="shared" ref="F12:F22" si="0">IF(E12=0,"",E12/E$22*100)</f>
        <v/>
      </c>
      <c r="G12" s="17"/>
      <c r="H12" s="29"/>
      <c r="I12" s="45">
        <v>0</v>
      </c>
      <c r="J12" s="46" t="str">
        <f t="shared" ref="J12:J22" si="1">IF(I12=0,"",I12/I$22*100)</f>
        <v/>
      </c>
      <c r="K12" s="17"/>
      <c r="L12" s="29"/>
      <c r="M12" s="45">
        <f t="shared" ref="M12:M21" si="2">SUM(K12:L12)</f>
        <v>0</v>
      </c>
      <c r="N12" s="46" t="str">
        <f t="shared" ref="N12:N22" si="3">IF(M12=0,"",M12/M$22*100)</f>
        <v/>
      </c>
      <c r="O12" s="17"/>
      <c r="P12" s="29"/>
      <c r="Q12" s="45">
        <f t="shared" ref="Q12:Q21" si="4">SUM(O12:P12)</f>
        <v>0</v>
      </c>
      <c r="R12" s="46" t="str">
        <f t="shared" ref="R12:R22" si="5">IF(Q12=0,"",Q12/Q$22*100)</f>
        <v/>
      </c>
      <c r="S12" s="47">
        <f t="shared" ref="S12:S22" si="6">IF(E12=0,0,M12/E12)*100</f>
        <v>0</v>
      </c>
      <c r="T12" s="48">
        <f t="shared" ref="T12:T22" si="7">IF(I12=0,0,M12/I12)*100</f>
        <v>0</v>
      </c>
      <c r="U12" s="46">
        <f t="shared" ref="U12:U22" si="8">IF(M12=0,0,Q12/M12)*100</f>
        <v>0</v>
      </c>
    </row>
    <row r="13" spans="1:23" ht="34.5" customHeight="1" x14ac:dyDescent="0.2">
      <c r="A13" s="49" t="s">
        <v>64</v>
      </c>
      <c r="B13" s="50" t="s">
        <v>65</v>
      </c>
      <c r="C13" s="51"/>
      <c r="D13" s="52"/>
      <c r="E13" s="53">
        <v>0</v>
      </c>
      <c r="F13" s="54" t="str">
        <f t="shared" si="0"/>
        <v/>
      </c>
      <c r="G13" s="51"/>
      <c r="H13" s="52"/>
      <c r="I13" s="53">
        <v>0</v>
      </c>
      <c r="J13" s="54" t="str">
        <f t="shared" si="1"/>
        <v/>
      </c>
      <c r="K13" s="51"/>
      <c r="L13" s="52"/>
      <c r="M13" s="53">
        <f t="shared" si="2"/>
        <v>0</v>
      </c>
      <c r="N13" s="54" t="str">
        <f t="shared" si="3"/>
        <v/>
      </c>
      <c r="O13" s="51"/>
      <c r="P13" s="52"/>
      <c r="Q13" s="53">
        <f t="shared" si="4"/>
        <v>0</v>
      </c>
      <c r="R13" s="54" t="str">
        <f t="shared" si="5"/>
        <v/>
      </c>
      <c r="S13" s="55">
        <f t="shared" si="6"/>
        <v>0</v>
      </c>
      <c r="T13" s="56">
        <f t="shared" si="7"/>
        <v>0</v>
      </c>
      <c r="U13" s="54">
        <f t="shared" si="8"/>
        <v>0</v>
      </c>
    </row>
    <row r="14" spans="1:23" ht="34.5" customHeight="1" x14ac:dyDescent="0.2">
      <c r="A14" s="57" t="s">
        <v>66</v>
      </c>
      <c r="B14" s="58" t="s">
        <v>67</v>
      </c>
      <c r="C14" s="59">
        <v>3</v>
      </c>
      <c r="D14" s="60"/>
      <c r="E14" s="61">
        <v>3</v>
      </c>
      <c r="F14" s="54">
        <f t="shared" si="0"/>
        <v>13.636363636363635</v>
      </c>
      <c r="G14" s="59">
        <v>3</v>
      </c>
      <c r="H14" s="60"/>
      <c r="I14" s="61">
        <v>3</v>
      </c>
      <c r="J14" s="54">
        <f t="shared" si="1"/>
        <v>13.636363636363635</v>
      </c>
      <c r="K14" s="59">
        <v>3</v>
      </c>
      <c r="L14" s="60"/>
      <c r="M14" s="61">
        <f t="shared" si="2"/>
        <v>3</v>
      </c>
      <c r="N14" s="54">
        <f t="shared" si="3"/>
        <v>14.285714285714285</v>
      </c>
      <c r="O14" s="59">
        <v>3</v>
      </c>
      <c r="P14" s="60"/>
      <c r="Q14" s="61">
        <f t="shared" si="4"/>
        <v>3</v>
      </c>
      <c r="R14" s="54">
        <f t="shared" si="5"/>
        <v>13.636363636363635</v>
      </c>
      <c r="S14" s="55">
        <f t="shared" si="6"/>
        <v>100</v>
      </c>
      <c r="T14" s="56">
        <f t="shared" si="7"/>
        <v>100</v>
      </c>
      <c r="U14" s="54">
        <f t="shared" si="8"/>
        <v>100</v>
      </c>
    </row>
    <row r="15" spans="1:23" ht="34.5" customHeight="1" x14ac:dyDescent="0.2">
      <c r="A15" s="57" t="s">
        <v>68</v>
      </c>
      <c r="B15" s="58" t="s">
        <v>69</v>
      </c>
      <c r="C15" s="59">
        <v>2</v>
      </c>
      <c r="D15" s="60"/>
      <c r="E15" s="61">
        <v>2</v>
      </c>
      <c r="F15" s="54">
        <f t="shared" si="0"/>
        <v>9.0909090909090917</v>
      </c>
      <c r="G15" s="59">
        <v>2</v>
      </c>
      <c r="H15" s="60"/>
      <c r="I15" s="61">
        <v>2</v>
      </c>
      <c r="J15" s="54">
        <f t="shared" si="1"/>
        <v>9.0909090909090917</v>
      </c>
      <c r="K15" s="59">
        <v>2</v>
      </c>
      <c r="L15" s="60"/>
      <c r="M15" s="61">
        <f t="shared" si="2"/>
        <v>2</v>
      </c>
      <c r="N15" s="54">
        <f t="shared" si="3"/>
        <v>9.5238095238095237</v>
      </c>
      <c r="O15" s="59">
        <v>2</v>
      </c>
      <c r="P15" s="60"/>
      <c r="Q15" s="61">
        <f t="shared" si="4"/>
        <v>2</v>
      </c>
      <c r="R15" s="54">
        <f t="shared" si="5"/>
        <v>9.0909090909090917</v>
      </c>
      <c r="S15" s="55">
        <f t="shared" si="6"/>
        <v>100</v>
      </c>
      <c r="T15" s="56">
        <f t="shared" si="7"/>
        <v>100</v>
      </c>
      <c r="U15" s="54">
        <f t="shared" si="8"/>
        <v>100</v>
      </c>
    </row>
    <row r="16" spans="1:23" ht="34.5" customHeight="1" x14ac:dyDescent="0.2">
      <c r="A16" s="57" t="s">
        <v>70</v>
      </c>
      <c r="B16" s="62" t="s">
        <v>71</v>
      </c>
      <c r="C16" s="59"/>
      <c r="D16" s="60"/>
      <c r="E16" s="61">
        <v>0</v>
      </c>
      <c r="F16" s="54" t="str">
        <f t="shared" si="0"/>
        <v/>
      </c>
      <c r="G16" s="59"/>
      <c r="H16" s="60"/>
      <c r="I16" s="61">
        <v>0</v>
      </c>
      <c r="J16" s="54" t="str">
        <f t="shared" si="1"/>
        <v/>
      </c>
      <c r="K16" s="59"/>
      <c r="L16" s="60"/>
      <c r="M16" s="61">
        <f t="shared" si="2"/>
        <v>0</v>
      </c>
      <c r="N16" s="54" t="str">
        <f t="shared" si="3"/>
        <v/>
      </c>
      <c r="O16" s="59"/>
      <c r="P16" s="60"/>
      <c r="Q16" s="61">
        <f t="shared" si="4"/>
        <v>0</v>
      </c>
      <c r="R16" s="54" t="str">
        <f t="shared" si="5"/>
        <v/>
      </c>
      <c r="S16" s="55">
        <f t="shared" si="6"/>
        <v>0</v>
      </c>
      <c r="T16" s="56">
        <f t="shared" si="7"/>
        <v>0</v>
      </c>
      <c r="U16" s="54">
        <f t="shared" si="8"/>
        <v>0</v>
      </c>
    </row>
    <row r="17" spans="1:21" ht="34.5" customHeight="1" x14ac:dyDescent="0.2">
      <c r="A17" s="57" t="s">
        <v>72</v>
      </c>
      <c r="B17" s="62" t="s">
        <v>73</v>
      </c>
      <c r="C17" s="59">
        <v>9</v>
      </c>
      <c r="D17" s="60">
        <v>4</v>
      </c>
      <c r="E17" s="61">
        <v>13</v>
      </c>
      <c r="F17" s="54">
        <f t="shared" si="0"/>
        <v>59.090909090909093</v>
      </c>
      <c r="G17" s="59">
        <v>9</v>
      </c>
      <c r="H17" s="60">
        <v>4</v>
      </c>
      <c r="I17" s="61">
        <v>13</v>
      </c>
      <c r="J17" s="54">
        <f t="shared" si="1"/>
        <v>59.090909090909093</v>
      </c>
      <c r="K17" s="59">
        <v>6</v>
      </c>
      <c r="L17" s="60">
        <v>7</v>
      </c>
      <c r="M17" s="61">
        <f t="shared" si="2"/>
        <v>13</v>
      </c>
      <c r="N17" s="54">
        <f t="shared" si="3"/>
        <v>61.904761904761905</v>
      </c>
      <c r="O17" s="59">
        <v>10</v>
      </c>
      <c r="P17" s="60">
        <v>4</v>
      </c>
      <c r="Q17" s="61">
        <f t="shared" si="4"/>
        <v>14</v>
      </c>
      <c r="R17" s="54">
        <f t="shared" si="5"/>
        <v>63.636363636363633</v>
      </c>
      <c r="S17" s="55">
        <f t="shared" si="6"/>
        <v>100</v>
      </c>
      <c r="T17" s="56">
        <f t="shared" si="7"/>
        <v>100</v>
      </c>
      <c r="U17" s="54">
        <f t="shared" si="8"/>
        <v>107.69230769230769</v>
      </c>
    </row>
    <row r="18" spans="1:21" ht="34.5" customHeight="1" x14ac:dyDescent="0.2">
      <c r="A18" s="57" t="s">
        <v>74</v>
      </c>
      <c r="B18" s="62" t="s">
        <v>75</v>
      </c>
      <c r="C18" s="59">
        <v>3</v>
      </c>
      <c r="D18" s="60">
        <v>1</v>
      </c>
      <c r="E18" s="61">
        <v>4</v>
      </c>
      <c r="F18" s="54">
        <f t="shared" si="0"/>
        <v>18.181818181818183</v>
      </c>
      <c r="G18" s="59">
        <v>3</v>
      </c>
      <c r="H18" s="60"/>
      <c r="I18" s="61">
        <v>3</v>
      </c>
      <c r="J18" s="54">
        <f t="shared" si="1"/>
        <v>13.636363636363635</v>
      </c>
      <c r="K18" s="59">
        <v>3</v>
      </c>
      <c r="L18" s="60"/>
      <c r="M18" s="61">
        <f t="shared" si="2"/>
        <v>3</v>
      </c>
      <c r="N18" s="54">
        <f t="shared" si="3"/>
        <v>14.285714285714285</v>
      </c>
      <c r="O18" s="59">
        <v>3</v>
      </c>
      <c r="P18" s="60"/>
      <c r="Q18" s="61">
        <f t="shared" si="4"/>
        <v>3</v>
      </c>
      <c r="R18" s="54">
        <f t="shared" si="5"/>
        <v>13.636363636363635</v>
      </c>
      <c r="S18" s="55">
        <f t="shared" si="6"/>
        <v>75</v>
      </c>
      <c r="T18" s="56">
        <f t="shared" si="7"/>
        <v>100</v>
      </c>
      <c r="U18" s="54">
        <f t="shared" si="8"/>
        <v>100</v>
      </c>
    </row>
    <row r="19" spans="1:21" ht="34.5" customHeight="1" x14ac:dyDescent="0.2">
      <c r="A19" s="57" t="s">
        <v>76</v>
      </c>
      <c r="B19" s="62" t="s">
        <v>77</v>
      </c>
      <c r="C19" s="59"/>
      <c r="D19" s="60"/>
      <c r="E19" s="61"/>
      <c r="F19" s="54" t="str">
        <f t="shared" si="0"/>
        <v/>
      </c>
      <c r="G19" s="59"/>
      <c r="H19" s="60">
        <v>1</v>
      </c>
      <c r="I19" s="61">
        <v>1</v>
      </c>
      <c r="J19" s="54">
        <f t="shared" si="1"/>
        <v>4.5454545454545459</v>
      </c>
      <c r="K19" s="59"/>
      <c r="L19" s="60"/>
      <c r="M19" s="61">
        <f t="shared" si="2"/>
        <v>0</v>
      </c>
      <c r="N19" s="54" t="str">
        <f t="shared" si="3"/>
        <v/>
      </c>
      <c r="O19" s="59"/>
      <c r="P19" s="60"/>
      <c r="Q19" s="61">
        <f t="shared" si="4"/>
        <v>0</v>
      </c>
      <c r="R19" s="54" t="str">
        <f t="shared" si="5"/>
        <v/>
      </c>
      <c r="S19" s="55">
        <f t="shared" si="6"/>
        <v>0</v>
      </c>
      <c r="T19" s="56">
        <f t="shared" si="7"/>
        <v>0</v>
      </c>
      <c r="U19" s="54">
        <f t="shared" si="8"/>
        <v>0</v>
      </c>
    </row>
    <row r="20" spans="1:21" ht="34.5" customHeight="1" x14ac:dyDescent="0.2">
      <c r="A20" s="57" t="s">
        <v>78</v>
      </c>
      <c r="B20" s="62" t="s">
        <v>77</v>
      </c>
      <c r="C20" s="59"/>
      <c r="D20" s="60"/>
      <c r="E20" s="61">
        <v>0</v>
      </c>
      <c r="F20" s="54" t="str">
        <f t="shared" si="0"/>
        <v/>
      </c>
      <c r="G20" s="59"/>
      <c r="H20" s="60"/>
      <c r="I20" s="61">
        <v>0</v>
      </c>
      <c r="J20" s="54" t="str">
        <f t="shared" si="1"/>
        <v/>
      </c>
      <c r="K20" s="59"/>
      <c r="L20" s="60"/>
      <c r="M20" s="61">
        <f t="shared" si="2"/>
        <v>0</v>
      </c>
      <c r="N20" s="54" t="str">
        <f t="shared" si="3"/>
        <v/>
      </c>
      <c r="O20" s="59"/>
      <c r="P20" s="60"/>
      <c r="Q20" s="61">
        <f t="shared" si="4"/>
        <v>0</v>
      </c>
      <c r="R20" s="54" t="str">
        <f t="shared" si="5"/>
        <v/>
      </c>
      <c r="S20" s="55">
        <f t="shared" si="6"/>
        <v>0</v>
      </c>
      <c r="T20" s="56">
        <f t="shared" si="7"/>
        <v>0</v>
      </c>
      <c r="U20" s="54">
        <f t="shared" si="8"/>
        <v>0</v>
      </c>
    </row>
    <row r="21" spans="1:21" ht="34.5" customHeight="1" thickBot="1" x14ac:dyDescent="0.25">
      <c r="A21" s="63" t="s">
        <v>79</v>
      </c>
      <c r="B21" s="62" t="s">
        <v>80</v>
      </c>
      <c r="C21" s="64"/>
      <c r="D21" s="65"/>
      <c r="E21" s="66">
        <v>0</v>
      </c>
      <c r="F21" s="67" t="str">
        <f t="shared" si="0"/>
        <v/>
      </c>
      <c r="G21" s="64"/>
      <c r="H21" s="65"/>
      <c r="I21" s="66">
        <v>0</v>
      </c>
      <c r="J21" s="67" t="str">
        <f t="shared" si="1"/>
        <v/>
      </c>
      <c r="K21" s="64"/>
      <c r="L21" s="65"/>
      <c r="M21" s="66">
        <f t="shared" si="2"/>
        <v>0</v>
      </c>
      <c r="N21" s="67" t="str">
        <f t="shared" si="3"/>
        <v/>
      </c>
      <c r="O21" s="64"/>
      <c r="P21" s="65"/>
      <c r="Q21" s="66">
        <f t="shared" si="4"/>
        <v>0</v>
      </c>
      <c r="R21" s="67" t="str">
        <f t="shared" si="5"/>
        <v/>
      </c>
      <c r="S21" s="68">
        <f t="shared" si="6"/>
        <v>0</v>
      </c>
      <c r="T21" s="69">
        <f t="shared" si="7"/>
        <v>0</v>
      </c>
      <c r="U21" s="67">
        <f t="shared" si="8"/>
        <v>0</v>
      </c>
    </row>
    <row r="22" spans="1:21" ht="30" customHeight="1" thickBot="1" x14ac:dyDescent="0.25">
      <c r="A22" s="70" t="s">
        <v>81</v>
      </c>
      <c r="B22" s="71"/>
      <c r="C22" s="72">
        <f>SUM(C12:C21)</f>
        <v>17</v>
      </c>
      <c r="D22" s="72">
        <f>SUM(D12:D21)</f>
        <v>5</v>
      </c>
      <c r="E22" s="72">
        <f>SUM(E12:E21)</f>
        <v>22</v>
      </c>
      <c r="F22" s="73">
        <f t="shared" si="0"/>
        <v>100</v>
      </c>
      <c r="G22" s="72">
        <f>SUM(G12:G21)</f>
        <v>17</v>
      </c>
      <c r="H22" s="72">
        <f>SUM(H12:H21)</f>
        <v>5</v>
      </c>
      <c r="I22" s="72">
        <f>SUM(I12:I21)</f>
        <v>22</v>
      </c>
      <c r="J22" s="73">
        <f t="shared" si="1"/>
        <v>100</v>
      </c>
      <c r="K22" s="72">
        <f>SUM(K12:K21)</f>
        <v>14</v>
      </c>
      <c r="L22" s="72">
        <f>SUM(L12:L21)</f>
        <v>7</v>
      </c>
      <c r="M22" s="72">
        <f>SUM(M12:M21)</f>
        <v>21</v>
      </c>
      <c r="N22" s="73">
        <f t="shared" si="3"/>
        <v>100</v>
      </c>
      <c r="O22" s="72">
        <f>SUM(O12:O21)</f>
        <v>18</v>
      </c>
      <c r="P22" s="72">
        <f>SUM(P12:P21)</f>
        <v>4</v>
      </c>
      <c r="Q22" s="72">
        <f>SUM(Q12:Q21)</f>
        <v>22</v>
      </c>
      <c r="R22" s="73">
        <f t="shared" si="5"/>
        <v>100</v>
      </c>
      <c r="S22" s="74">
        <f t="shared" si="6"/>
        <v>95.454545454545453</v>
      </c>
      <c r="T22" s="75">
        <f t="shared" si="7"/>
        <v>95.454545454545453</v>
      </c>
      <c r="U22" s="73">
        <f t="shared" si="8"/>
        <v>104.76190476190477</v>
      </c>
    </row>
    <row r="23" spans="1:21" ht="13.5" thickTop="1" x14ac:dyDescent="0.2"/>
  </sheetData>
  <sheetProtection formatColumns="0"/>
  <mergeCells count="25">
    <mergeCell ref="K8:N8"/>
    <mergeCell ref="C5:R5"/>
    <mergeCell ref="A6:B10"/>
    <mergeCell ref="Q9:R9"/>
    <mergeCell ref="C9:C10"/>
    <mergeCell ref="D9:D10"/>
    <mergeCell ref="E9:F9"/>
    <mergeCell ref="M9:N9"/>
    <mergeCell ref="O9:O10"/>
    <mergeCell ref="A3:B3"/>
    <mergeCell ref="A1:B1"/>
    <mergeCell ref="A2:B2"/>
    <mergeCell ref="P9:P10"/>
    <mergeCell ref="G9:G10"/>
    <mergeCell ref="H9:H10"/>
    <mergeCell ref="I9:J9"/>
    <mergeCell ref="K9:K10"/>
    <mergeCell ref="L9:L10"/>
    <mergeCell ref="A4:U4"/>
    <mergeCell ref="C6:R6"/>
    <mergeCell ref="S6:U8"/>
    <mergeCell ref="C7:F8"/>
    <mergeCell ref="G7:N7"/>
    <mergeCell ref="O7:R8"/>
    <mergeCell ref="G8:J8"/>
  </mergeCells>
  <pageMargins left="0.23622047244094491" right="0.15748031496062992" top="0.86614173228346458" bottom="0.98425196850393704" header="0.39370078740157483" footer="0.51181102362204722"/>
  <pageSetup paperSize="9" scale="67" orientation="landscape" r:id="rId1"/>
  <headerFooter alignWithMargins="0"/>
  <colBreaks count="1" manualBreakCount="1">
    <brk id="2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39"/>
  <sheetViews>
    <sheetView showGridLines="0" showZeros="0" tabSelected="1" zoomScaleNormal="100" workbookViewId="0">
      <selection activeCell="M29" sqref="M29"/>
    </sheetView>
  </sheetViews>
  <sheetFormatPr defaultColWidth="7.85546875" defaultRowHeight="12.75" x14ac:dyDescent="0.2"/>
  <cols>
    <col min="1" max="1" width="4.28515625" style="1" customWidth="1"/>
    <col min="2" max="2" width="62.5703125" style="284" customWidth="1"/>
    <col min="3" max="3" width="23.5703125" style="284" customWidth="1"/>
    <col min="4" max="4" width="18.7109375" style="1" customWidth="1"/>
    <col min="5" max="6" width="11.42578125" style="1" customWidth="1"/>
    <col min="7" max="7" width="8.5703125" style="1" customWidth="1"/>
    <col min="8" max="8" width="7.85546875" style="1"/>
    <col min="9" max="9" width="12.85546875" style="636" bestFit="1" customWidth="1"/>
    <col min="10" max="16384" width="7.85546875" style="1"/>
  </cols>
  <sheetData>
    <row r="1" spans="1:12" ht="15.75" x14ac:dyDescent="0.2">
      <c r="A1" s="361" t="s">
        <v>261</v>
      </c>
    </row>
    <row r="2" spans="1:12" ht="6" customHeight="1" x14ac:dyDescent="0.2"/>
    <row r="3" spans="1:12" ht="18" customHeight="1" x14ac:dyDescent="0.2">
      <c r="A3" s="839" t="s">
        <v>236</v>
      </c>
      <c r="B3" s="839"/>
      <c r="C3" s="839"/>
      <c r="D3" s="839"/>
      <c r="E3" s="839"/>
      <c r="F3" s="839"/>
      <c r="G3" s="839"/>
    </row>
    <row r="4" spans="1:12" ht="15" thickBot="1" x14ac:dyDescent="0.25">
      <c r="A4" s="592" t="str">
        <f>'1-Zaposlenost'!$A$1</f>
        <v>Trgovačko društvo: MORSKI LAV d.o.o.</v>
      </c>
    </row>
    <row r="5" spans="1:12" ht="18" customHeight="1" thickTop="1" x14ac:dyDescent="0.2">
      <c r="A5" s="840" t="s">
        <v>237</v>
      </c>
      <c r="B5" s="843" t="s">
        <v>236</v>
      </c>
      <c r="C5" s="844"/>
      <c r="D5" s="849" t="s">
        <v>235</v>
      </c>
      <c r="E5" s="360"/>
      <c r="F5" s="360"/>
      <c r="G5" s="852" t="s">
        <v>234</v>
      </c>
      <c r="K5" s="359"/>
      <c r="L5" s="359"/>
    </row>
    <row r="6" spans="1:12" ht="25.5" customHeight="1" x14ac:dyDescent="0.2">
      <c r="A6" s="841"/>
      <c r="B6" s="845"/>
      <c r="C6" s="846"/>
      <c r="D6" s="850"/>
      <c r="E6" s="854" t="s">
        <v>360</v>
      </c>
      <c r="F6" s="854" t="s">
        <v>342</v>
      </c>
      <c r="G6" s="853"/>
      <c r="K6" s="359"/>
      <c r="L6" s="359"/>
    </row>
    <row r="7" spans="1:12" ht="28.5" customHeight="1" x14ac:dyDescent="0.2">
      <c r="A7" s="842"/>
      <c r="B7" s="847"/>
      <c r="C7" s="848"/>
      <c r="D7" s="851"/>
      <c r="E7" s="855"/>
      <c r="F7" s="855"/>
      <c r="G7" s="358" t="s">
        <v>8</v>
      </c>
    </row>
    <row r="8" spans="1:12" s="347" customFormat="1" ht="15.75" customHeight="1" thickBot="1" x14ac:dyDescent="0.25">
      <c r="A8" s="357">
        <v>1</v>
      </c>
      <c r="B8" s="828">
        <v>2</v>
      </c>
      <c r="C8" s="829"/>
      <c r="D8" s="356">
        <v>3</v>
      </c>
      <c r="E8" s="356">
        <v>4</v>
      </c>
      <c r="F8" s="356">
        <v>5</v>
      </c>
      <c r="G8" s="355">
        <v>6</v>
      </c>
      <c r="I8" s="637"/>
    </row>
    <row r="9" spans="1:12" s="347" customFormat="1" ht="18.75" customHeight="1" thickTop="1" x14ac:dyDescent="0.2">
      <c r="A9" s="354"/>
      <c r="B9" s="353" t="s">
        <v>233</v>
      </c>
      <c r="C9" s="352"/>
      <c r="D9" s="351"/>
      <c r="E9" s="351"/>
      <c r="F9" s="351"/>
      <c r="G9" s="350"/>
      <c r="I9" s="637"/>
    </row>
    <row r="10" spans="1:12" s="347" customFormat="1" ht="20.25" customHeight="1" x14ac:dyDescent="0.2">
      <c r="A10" s="306" t="s">
        <v>3</v>
      </c>
      <c r="B10" s="289" t="s">
        <v>232</v>
      </c>
      <c r="C10" s="288"/>
      <c r="D10" s="830" t="s">
        <v>231</v>
      </c>
      <c r="E10" s="832">
        <f>+'4-RN dob i gub'!E7/'4-RN dob i gub'!E25*100</f>
        <v>109.08385471640062</v>
      </c>
      <c r="F10" s="832">
        <f>+'4-RN dob i gub'!F7/'4-RN dob i gub'!F25*100</f>
        <v>110.8934820647419</v>
      </c>
      <c r="G10" s="827">
        <f>IF(E10=0,0,F10/E10*100)</f>
        <v>101.65893234433823</v>
      </c>
      <c r="I10" s="637"/>
    </row>
    <row r="11" spans="1:12" s="347" customFormat="1" ht="20.25" customHeight="1" x14ac:dyDescent="0.2">
      <c r="A11" s="306"/>
      <c r="B11" s="349" t="s">
        <v>230</v>
      </c>
      <c r="C11" s="348" t="s">
        <v>229</v>
      </c>
      <c r="D11" s="831"/>
      <c r="E11" s="833"/>
      <c r="F11" s="833"/>
      <c r="G11" s="816"/>
      <c r="I11" s="637"/>
    </row>
    <row r="12" spans="1:12" ht="20.25" customHeight="1" x14ac:dyDescent="0.2">
      <c r="A12" s="345" t="s">
        <v>4</v>
      </c>
      <c r="B12" s="331" t="s">
        <v>228</v>
      </c>
      <c r="C12" s="330"/>
      <c r="D12" s="824" t="s">
        <v>227</v>
      </c>
      <c r="E12" s="837">
        <f>+'4-RN dob i gub'!E7/21</f>
        <v>53844.388571428579</v>
      </c>
      <c r="F12" s="837">
        <f>+'4-RN dob i gub'!F7/21</f>
        <v>48286.190476190473</v>
      </c>
      <c r="G12" s="815">
        <f>IF(E12=0,0,F12/E12*100)</f>
        <v>89.677293692610618</v>
      </c>
    </row>
    <row r="13" spans="1:12" ht="20.25" customHeight="1" x14ac:dyDescent="0.2">
      <c r="A13" s="346"/>
      <c r="B13" s="342" t="s">
        <v>226</v>
      </c>
      <c r="C13" s="341" t="s">
        <v>340</v>
      </c>
      <c r="D13" s="836"/>
      <c r="E13" s="838"/>
      <c r="F13" s="838"/>
      <c r="G13" s="816"/>
    </row>
    <row r="14" spans="1:12" ht="20.25" customHeight="1" x14ac:dyDescent="0.2">
      <c r="A14" s="345" t="s">
        <v>5</v>
      </c>
      <c r="B14" s="331" t="s">
        <v>225</v>
      </c>
      <c r="C14" s="330"/>
      <c r="D14" s="824" t="s">
        <v>224</v>
      </c>
      <c r="E14" s="834">
        <f>+'4-RN dob i gub'!E43/'4-RN dob i gub'!E7*100</f>
        <v>8.3274053158619044</v>
      </c>
      <c r="F14" s="834">
        <f>+'4-RN dob i gub'!F43/'4-RN dob i gub'!F7*100</f>
        <v>9.8233745229336993</v>
      </c>
      <c r="G14" s="815">
        <f>IF(E14=0,0,F14/E14*100)</f>
        <v>117.96440968499873</v>
      </c>
    </row>
    <row r="15" spans="1:12" ht="20.25" customHeight="1" x14ac:dyDescent="0.2">
      <c r="A15" s="344"/>
      <c r="B15" s="342" t="s">
        <v>223</v>
      </c>
      <c r="C15" s="341" t="s">
        <v>193</v>
      </c>
      <c r="D15" s="823"/>
      <c r="E15" s="835"/>
      <c r="F15" s="835"/>
      <c r="G15" s="816"/>
    </row>
    <row r="16" spans="1:12" ht="20.25" customHeight="1" x14ac:dyDescent="0.2">
      <c r="A16" s="338" t="s">
        <v>222</v>
      </c>
      <c r="B16" s="337" t="s">
        <v>221</v>
      </c>
      <c r="C16" s="336"/>
      <c r="D16" s="824" t="s">
        <v>220</v>
      </c>
      <c r="E16" s="825">
        <f>+'4-RN dob i gub'!E8-'4-RN dob i gub'!E25</f>
        <v>94160.65000000014</v>
      </c>
      <c r="F16" s="825">
        <f>+'4-RN dob i gub'!F8-'4-RN dob i gub'!F25</f>
        <v>99610</v>
      </c>
      <c r="G16" s="815">
        <f>IF(E16=0,0,F16/E16*100)</f>
        <v>105.78729012597073</v>
      </c>
    </row>
    <row r="17" spans="1:7" ht="20.25" customHeight="1" x14ac:dyDescent="0.2">
      <c r="A17" s="343"/>
      <c r="B17" s="342" t="s">
        <v>219</v>
      </c>
      <c r="C17" s="341" t="s">
        <v>340</v>
      </c>
      <c r="D17" s="823"/>
      <c r="E17" s="826"/>
      <c r="F17" s="826"/>
      <c r="G17" s="827"/>
    </row>
    <row r="18" spans="1:7" ht="20.25" customHeight="1" x14ac:dyDescent="0.2">
      <c r="A18" s="338" t="s">
        <v>218</v>
      </c>
      <c r="B18" s="340" t="s">
        <v>217</v>
      </c>
      <c r="C18" s="339"/>
      <c r="D18" s="821" t="s">
        <v>216</v>
      </c>
      <c r="E18" s="329" t="s">
        <v>338</v>
      </c>
      <c r="F18" s="329" t="s">
        <v>343</v>
      </c>
      <c r="G18" s="328"/>
    </row>
    <row r="19" spans="1:7" ht="20.25" customHeight="1" x14ac:dyDescent="0.2">
      <c r="A19" s="338"/>
      <c r="B19" s="337" t="s">
        <v>215</v>
      </c>
      <c r="C19" s="336"/>
      <c r="D19" s="822"/>
      <c r="E19" s="811">
        <f>+'5-Bilanca'!H40/'5-Bilanca'!H72*100</f>
        <v>-400.98416920866464</v>
      </c>
      <c r="F19" s="813">
        <f>+'5-Bilanca'!J40/'5-Bilanca'!J72*100</f>
        <v>-325.62186827853805</v>
      </c>
      <c r="G19" s="815">
        <f>IF(E19=0,0,F19/E19*100)</f>
        <v>81.205666777605515</v>
      </c>
    </row>
    <row r="20" spans="1:7" ht="20.25" customHeight="1" x14ac:dyDescent="0.2">
      <c r="A20" s="335"/>
      <c r="B20" s="334" t="s">
        <v>214</v>
      </c>
      <c r="C20" s="333" t="s">
        <v>193</v>
      </c>
      <c r="D20" s="823"/>
      <c r="E20" s="812"/>
      <c r="F20" s="814"/>
      <c r="G20" s="816"/>
    </row>
    <row r="21" spans="1:7" ht="20.25" customHeight="1" x14ac:dyDescent="0.2">
      <c r="A21" s="332" t="s">
        <v>213</v>
      </c>
      <c r="B21" s="331" t="s">
        <v>212</v>
      </c>
      <c r="C21" s="330"/>
      <c r="D21" s="817" t="s">
        <v>211</v>
      </c>
      <c r="E21" s="329" t="str">
        <f>E18</f>
        <v>31.12.2023.</v>
      </c>
      <c r="F21" s="329" t="str">
        <f>F18</f>
        <v>31.12.2024.</v>
      </c>
      <c r="G21" s="328"/>
    </row>
    <row r="22" spans="1:7" ht="20.25" customHeight="1" thickBot="1" x14ac:dyDescent="0.25">
      <c r="A22" s="327"/>
      <c r="B22" s="286" t="s">
        <v>210</v>
      </c>
      <c r="C22" s="285" t="s">
        <v>209</v>
      </c>
      <c r="D22" s="818"/>
      <c r="E22" s="326">
        <f>+'5-Bilanca'!H24/'5-Bilanca'!H70*100</f>
        <v>10.339001922872225</v>
      </c>
      <c r="F22" s="326">
        <f>+'5-Bilanca'!J24/'5-Bilanca'!J70*100</f>
        <v>22.096187166507764</v>
      </c>
      <c r="G22" s="325">
        <f>IF(E22=0,0,F22/E22*100)</f>
        <v>213.71683003197796</v>
      </c>
    </row>
    <row r="23" spans="1:7" ht="18.75" customHeight="1" thickTop="1" x14ac:dyDescent="0.2">
      <c r="A23" s="324"/>
      <c r="B23" s="295" t="s">
        <v>208</v>
      </c>
      <c r="C23" s="294"/>
      <c r="D23" s="323"/>
      <c r="E23" s="322" t="s">
        <v>337</v>
      </c>
      <c r="F23" s="322" t="s">
        <v>344</v>
      </c>
      <c r="G23" s="321"/>
    </row>
    <row r="24" spans="1:7" ht="34.5" hidden="1" customHeight="1" x14ac:dyDescent="0.2">
      <c r="A24" s="290" t="s">
        <v>202</v>
      </c>
      <c r="B24" s="320" t="s">
        <v>207</v>
      </c>
      <c r="C24" s="319"/>
      <c r="D24" s="318"/>
      <c r="E24" s="317" t="str">
        <f>E6</f>
        <v>Procjena
ostvarenja
I. - XII. 2023.</v>
      </c>
      <c r="F24" s="316" t="str">
        <f>F6</f>
        <v>Plan
I. - XII. 2024.</v>
      </c>
      <c r="G24" s="315"/>
    </row>
    <row r="25" spans="1:7" ht="20.25" hidden="1" customHeight="1" thickBot="1" x14ac:dyDescent="0.25">
      <c r="A25" s="314"/>
      <c r="B25" s="313" t="s">
        <v>206</v>
      </c>
      <c r="C25" s="312" t="s">
        <v>203</v>
      </c>
      <c r="D25" s="311"/>
      <c r="E25" s="310"/>
      <c r="F25" s="310"/>
      <c r="G25" s="309">
        <f>IF(E25=0,0,F25/E25*100)</f>
        <v>0</v>
      </c>
    </row>
    <row r="26" spans="1:7" ht="20.25" hidden="1" customHeight="1" x14ac:dyDescent="0.2">
      <c r="A26" s="306"/>
      <c r="B26" s="305" t="s">
        <v>205</v>
      </c>
      <c r="C26" s="304" t="s">
        <v>203</v>
      </c>
      <c r="D26" s="303"/>
      <c r="E26" s="308"/>
      <c r="F26" s="308"/>
      <c r="G26" s="307">
        <f>IF(E26=0,0,F26/E26*100)</f>
        <v>0</v>
      </c>
    </row>
    <row r="27" spans="1:7" ht="20.25" hidden="1" customHeight="1" x14ac:dyDescent="0.2">
      <c r="A27" s="306"/>
      <c r="B27" s="305" t="s">
        <v>204</v>
      </c>
      <c r="C27" s="304" t="s">
        <v>203</v>
      </c>
      <c r="D27" s="303"/>
      <c r="E27" s="302"/>
      <c r="F27" s="302"/>
      <c r="G27" s="301">
        <f>IF(E27=0,0,F27/E27*100)</f>
        <v>0</v>
      </c>
    </row>
    <row r="28" spans="1:7" ht="20.25" customHeight="1" x14ac:dyDescent="0.2">
      <c r="A28" s="290" t="s">
        <v>202</v>
      </c>
      <c r="B28" s="289" t="s">
        <v>201</v>
      </c>
      <c r="C28" s="288"/>
      <c r="D28" s="819" t="s">
        <v>200</v>
      </c>
      <c r="E28" s="300"/>
      <c r="F28" s="300"/>
      <c r="G28" s="299"/>
    </row>
    <row r="29" spans="1:7" ht="33.75" customHeight="1" thickBot="1" x14ac:dyDescent="0.25">
      <c r="A29" s="287"/>
      <c r="B29" s="286" t="s">
        <v>199</v>
      </c>
      <c r="C29" s="298" t="s">
        <v>193</v>
      </c>
      <c r="D29" s="820"/>
      <c r="E29" s="638">
        <f>+'4-RN dob i gub'!E32/'4-RN dob i gub'!E26*100</f>
        <v>30.231558113791944</v>
      </c>
      <c r="F29" s="638">
        <f>+'4-RN dob i gub'!F32/'4-RN dob i gub'!F26*100</f>
        <v>38.507877918279945</v>
      </c>
      <c r="G29" s="297">
        <f>IF(E30=0,0,F30/E30*100)</f>
        <v>0</v>
      </c>
    </row>
    <row r="30" spans="1:7" ht="20.25" customHeight="1" thickTop="1" x14ac:dyDescent="0.2">
      <c r="A30" s="296"/>
      <c r="B30" s="295" t="s">
        <v>198</v>
      </c>
      <c r="C30" s="294"/>
      <c r="D30" s="293"/>
      <c r="E30" s="292"/>
      <c r="F30" s="292"/>
      <c r="G30" s="291"/>
    </row>
    <row r="31" spans="1:7" ht="20.25" customHeight="1" x14ac:dyDescent="0.2">
      <c r="A31" s="290" t="s">
        <v>197</v>
      </c>
      <c r="B31" s="289" t="s">
        <v>196</v>
      </c>
      <c r="C31" s="288"/>
      <c r="D31" s="798" t="s">
        <v>195</v>
      </c>
      <c r="E31" s="800">
        <f>69251/'4-RN dob i gub'!E26*100</f>
        <v>6.706309470185186</v>
      </c>
      <c r="F31" s="802">
        <f>20728.33/'4-RN dob i gub'!F26*100</f>
        <v>2.2703662123012727</v>
      </c>
      <c r="G31" s="804">
        <f>IF(E32=0,0,F32/E32*100)</f>
        <v>0</v>
      </c>
    </row>
    <row r="32" spans="1:7" ht="20.25" customHeight="1" thickBot="1" x14ac:dyDescent="0.25">
      <c r="A32" s="287"/>
      <c r="B32" s="286" t="s">
        <v>194</v>
      </c>
      <c r="C32" s="285" t="s">
        <v>193</v>
      </c>
      <c r="D32" s="799"/>
      <c r="E32" s="801"/>
      <c r="F32" s="803"/>
      <c r="G32" s="805"/>
    </row>
    <row r="33" spans="1:7" ht="6" customHeight="1" thickTop="1" x14ac:dyDescent="0.2">
      <c r="A33" s="806"/>
      <c r="B33" s="807"/>
      <c r="C33" s="807"/>
      <c r="D33" s="807"/>
      <c r="E33" s="807"/>
      <c r="F33" s="807"/>
      <c r="G33" s="807"/>
    </row>
    <row r="34" spans="1:7" ht="26.25" customHeight="1" x14ac:dyDescent="0.2">
      <c r="A34" s="808"/>
      <c r="B34" s="809"/>
      <c r="C34" s="809"/>
      <c r="D34" s="809"/>
      <c r="E34" s="809"/>
      <c r="F34" s="809"/>
      <c r="G34" s="809"/>
    </row>
    <row r="35" spans="1:7" ht="27" customHeight="1" x14ac:dyDescent="0.2">
      <c r="B35" s="810"/>
      <c r="C35" s="810"/>
      <c r="D35" s="797"/>
      <c r="E35" s="797"/>
      <c r="F35" s="797"/>
      <c r="G35" s="797"/>
    </row>
    <row r="36" spans="1:7" ht="15" customHeight="1" x14ac:dyDescent="0.2">
      <c r="B36" s="810"/>
      <c r="C36" s="810"/>
      <c r="D36" s="797"/>
      <c r="E36" s="797"/>
      <c r="F36" s="797"/>
      <c r="G36" s="797"/>
    </row>
    <row r="37" spans="1:7" ht="12.75" customHeight="1" x14ac:dyDescent="0.2">
      <c r="A37" s="797"/>
      <c r="B37" s="797"/>
      <c r="C37" s="797"/>
      <c r="D37" s="797"/>
      <c r="E37" s="797"/>
      <c r="F37" s="797"/>
      <c r="G37" s="797"/>
    </row>
    <row r="38" spans="1:7" ht="12" customHeight="1" x14ac:dyDescent="0.2">
      <c r="B38" s="284" t="s">
        <v>192</v>
      </c>
    </row>
    <row r="39" spans="1:7" ht="16.899999999999999" customHeight="1" x14ac:dyDescent="0.2"/>
  </sheetData>
  <sheetProtection formatCells="0" formatColumns="0" formatRows="0"/>
  <mergeCells count="39">
    <mergeCell ref="A3:G3"/>
    <mergeCell ref="A5:A7"/>
    <mergeCell ref="B5:C7"/>
    <mergeCell ref="D5:D7"/>
    <mergeCell ref="G5:G6"/>
    <mergeCell ref="E6:E7"/>
    <mergeCell ref="F6:F7"/>
    <mergeCell ref="G10:G11"/>
    <mergeCell ref="D12:D13"/>
    <mergeCell ref="E12:E13"/>
    <mergeCell ref="F12:F13"/>
    <mergeCell ref="G12:G13"/>
    <mergeCell ref="B8:C8"/>
    <mergeCell ref="D10:D11"/>
    <mergeCell ref="E10:E11"/>
    <mergeCell ref="F10:F11"/>
    <mergeCell ref="D14:D15"/>
    <mergeCell ref="E14:E15"/>
    <mergeCell ref="F14:F15"/>
    <mergeCell ref="G14:G15"/>
    <mergeCell ref="D16:D17"/>
    <mergeCell ref="E16:E17"/>
    <mergeCell ref="F16:F17"/>
    <mergeCell ref="G16:G17"/>
    <mergeCell ref="E19:E20"/>
    <mergeCell ref="F19:F20"/>
    <mergeCell ref="G19:G20"/>
    <mergeCell ref="D21:D22"/>
    <mergeCell ref="B35:G35"/>
    <mergeCell ref="D28:D29"/>
    <mergeCell ref="D18:D20"/>
    <mergeCell ref="A37:G37"/>
    <mergeCell ref="D31:D32"/>
    <mergeCell ref="E31:E32"/>
    <mergeCell ref="F31:F32"/>
    <mergeCell ref="G31:G32"/>
    <mergeCell ref="A33:G33"/>
    <mergeCell ref="A34:G34"/>
    <mergeCell ref="B36:G36"/>
  </mergeCells>
  <printOptions horizontalCentered="1"/>
  <pageMargins left="0.52" right="0.34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77"/>
  <sheetViews>
    <sheetView showGridLines="0" showZeros="0" zoomScale="85" zoomScaleNormal="85" zoomScaleSheetLayoutView="70" zoomScalePageLayoutView="55" workbookViewId="0">
      <selection activeCell="A4" sqref="A4:K46"/>
    </sheetView>
  </sheetViews>
  <sheetFormatPr defaultColWidth="7.85546875" defaultRowHeight="12.75" x14ac:dyDescent="0.2"/>
  <cols>
    <col min="1" max="2" width="12.140625" style="77" customWidth="1"/>
    <col min="3" max="3" width="71.28515625" style="77" customWidth="1"/>
    <col min="4" max="4" width="17.28515625" style="77" bestFit="1" customWidth="1"/>
    <col min="5" max="5" width="14.28515625" style="77" bestFit="1" customWidth="1"/>
    <col min="6" max="10" width="14.28515625" style="77" customWidth="1"/>
    <col min="11" max="11" width="16.7109375" style="77" customWidth="1"/>
    <col min="12" max="16384" width="7.85546875" style="77"/>
  </cols>
  <sheetData>
    <row r="1" spans="1:11" ht="21.75" customHeight="1" x14ac:dyDescent="0.2">
      <c r="A1" s="362" t="str">
        <f>'1-Zaposlenost'!$A$1</f>
        <v>Trgovačko društvo: MORSKI LAV d.o.o.</v>
      </c>
    </row>
    <row r="2" spans="1:11" ht="21.75" customHeight="1" x14ac:dyDescent="0.2">
      <c r="A2" s="362"/>
    </row>
    <row r="3" spans="1:11" ht="21.75" customHeight="1" x14ac:dyDescent="0.2">
      <c r="A3" s="362"/>
    </row>
    <row r="4" spans="1:11" ht="30" customHeight="1" x14ac:dyDescent="0.2">
      <c r="B4" s="677" t="s">
        <v>363</v>
      </c>
      <c r="C4" s="677"/>
      <c r="D4" s="677"/>
      <c r="E4" s="677"/>
      <c r="F4" s="677"/>
      <c r="G4" s="677"/>
      <c r="H4" s="677"/>
      <c r="I4" s="677"/>
      <c r="J4" s="677"/>
    </row>
    <row r="5" spans="1:11" ht="19.5" customHeight="1" thickBot="1" x14ac:dyDescent="0.25">
      <c r="A5" s="76" t="s">
        <v>168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</row>
    <row r="6" spans="1:11" ht="33.75" customHeight="1" thickTop="1" thickBot="1" x14ac:dyDescent="0.25">
      <c r="A6" s="678" t="s">
        <v>239</v>
      </c>
      <c r="B6" s="679"/>
      <c r="C6" s="679" t="s">
        <v>240</v>
      </c>
      <c r="D6" s="679" t="s">
        <v>364</v>
      </c>
      <c r="E6" s="682"/>
      <c r="F6" s="682"/>
      <c r="G6" s="682"/>
      <c r="H6" s="679" t="s">
        <v>356</v>
      </c>
      <c r="I6" s="682"/>
      <c r="J6" s="682"/>
      <c r="K6" s="683" t="s">
        <v>241</v>
      </c>
    </row>
    <row r="7" spans="1:11" ht="33.75" customHeight="1" thickBot="1" x14ac:dyDescent="0.25">
      <c r="A7" s="680"/>
      <c r="B7" s="681"/>
      <c r="C7" s="681"/>
      <c r="D7" s="685" t="s">
        <v>242</v>
      </c>
      <c r="E7" s="685" t="s">
        <v>243</v>
      </c>
      <c r="F7" s="685"/>
      <c r="G7" s="685"/>
      <c r="H7" s="685" t="s">
        <v>243</v>
      </c>
      <c r="I7" s="685"/>
      <c r="J7" s="685"/>
      <c r="K7" s="684"/>
    </row>
    <row r="8" spans="1:11" ht="57" customHeight="1" thickBot="1" x14ac:dyDescent="0.25">
      <c r="A8" s="364" t="s">
        <v>244</v>
      </c>
      <c r="B8" s="365" t="s">
        <v>245</v>
      </c>
      <c r="C8" s="681"/>
      <c r="D8" s="685"/>
      <c r="E8" s="365" t="s">
        <v>246</v>
      </c>
      <c r="F8" s="365" t="s">
        <v>247</v>
      </c>
      <c r="G8" s="365" t="s">
        <v>248</v>
      </c>
      <c r="H8" s="365" t="s">
        <v>246</v>
      </c>
      <c r="I8" s="365" t="s">
        <v>247</v>
      </c>
      <c r="J8" s="365" t="s">
        <v>249</v>
      </c>
      <c r="K8" s="684"/>
    </row>
    <row r="9" spans="1:11" ht="15" customHeight="1" thickBot="1" x14ac:dyDescent="0.25">
      <c r="A9" s="366">
        <v>1</v>
      </c>
      <c r="B9" s="367">
        <v>2</v>
      </c>
      <c r="C9" s="367">
        <v>3</v>
      </c>
      <c r="D9" s="367">
        <v>4</v>
      </c>
      <c r="E9" s="367">
        <v>5</v>
      </c>
      <c r="F9" s="367">
        <v>6</v>
      </c>
      <c r="G9" s="367">
        <v>7</v>
      </c>
      <c r="H9" s="367">
        <v>8</v>
      </c>
      <c r="I9" s="367">
        <v>9</v>
      </c>
      <c r="J9" s="367">
        <v>10</v>
      </c>
      <c r="K9" s="368">
        <v>11</v>
      </c>
    </row>
    <row r="10" spans="1:11" s="85" customFormat="1" ht="24.75" customHeight="1" thickTop="1" x14ac:dyDescent="0.2">
      <c r="A10" s="618" t="s">
        <v>39</v>
      </c>
      <c r="B10" s="369">
        <v>2.15</v>
      </c>
      <c r="C10" s="369" t="s">
        <v>369</v>
      </c>
      <c r="D10" s="369">
        <v>6</v>
      </c>
      <c r="E10" s="369">
        <v>2</v>
      </c>
      <c r="F10" s="369">
        <v>1</v>
      </c>
      <c r="G10" s="369">
        <f t="shared" ref="G10:G12" si="0">SUM(E10,F10)</f>
        <v>3</v>
      </c>
      <c r="H10" s="369">
        <v>3</v>
      </c>
      <c r="I10" s="369">
        <v>1</v>
      </c>
      <c r="J10" s="369">
        <f>SUM(H10,I10)</f>
        <v>4</v>
      </c>
      <c r="K10" s="370">
        <f>IF(J10=0,"",J10/G10)</f>
        <v>1.3333333333333333</v>
      </c>
    </row>
    <row r="11" spans="1:11" ht="24.75" customHeight="1" x14ac:dyDescent="0.2">
      <c r="A11" s="619" t="s">
        <v>394</v>
      </c>
      <c r="B11" s="371"/>
      <c r="C11" s="371"/>
      <c r="D11" s="371"/>
      <c r="E11" s="371"/>
      <c r="F11" s="371"/>
      <c r="G11" s="371">
        <f t="shared" si="0"/>
        <v>0</v>
      </c>
      <c r="H11" s="371"/>
      <c r="I11" s="371"/>
      <c r="J11" s="371">
        <f t="shared" ref="J11:J12" si="1">SUM(H11,I11)</f>
        <v>0</v>
      </c>
      <c r="K11" s="372" t="str">
        <f t="shared" ref="K11:K43" si="2">IF(J11=0,"",J11/G11)</f>
        <v/>
      </c>
    </row>
    <row r="12" spans="1:11" ht="24.75" customHeight="1" thickBot="1" x14ac:dyDescent="0.25">
      <c r="A12" s="620" t="s">
        <v>373</v>
      </c>
      <c r="B12" s="371"/>
      <c r="C12" s="371"/>
      <c r="D12" s="371"/>
      <c r="E12" s="371"/>
      <c r="F12" s="371"/>
      <c r="G12" s="371">
        <f t="shared" si="0"/>
        <v>0</v>
      </c>
      <c r="H12" s="371"/>
      <c r="I12" s="371"/>
      <c r="J12" s="371">
        <f t="shared" si="1"/>
        <v>0</v>
      </c>
      <c r="K12" s="372" t="str">
        <f t="shared" si="2"/>
        <v/>
      </c>
    </row>
    <row r="13" spans="1:11" ht="24.75" customHeight="1" thickBot="1" x14ac:dyDescent="0.25">
      <c r="A13" s="673" t="s">
        <v>250</v>
      </c>
      <c r="B13" s="674"/>
      <c r="C13" s="373"/>
      <c r="D13" s="373">
        <f t="shared" ref="D13:J13" si="3">SUM(D10:D12)</f>
        <v>6</v>
      </c>
      <c r="E13" s="373">
        <f t="shared" si="3"/>
        <v>2</v>
      </c>
      <c r="F13" s="373">
        <f t="shared" si="3"/>
        <v>1</v>
      </c>
      <c r="G13" s="373">
        <f t="shared" si="3"/>
        <v>3</v>
      </c>
      <c r="H13" s="373">
        <f t="shared" si="3"/>
        <v>3</v>
      </c>
      <c r="I13" s="373">
        <f t="shared" si="3"/>
        <v>1</v>
      </c>
      <c r="J13" s="373">
        <f t="shared" si="3"/>
        <v>4</v>
      </c>
      <c r="K13" s="374">
        <f t="shared" si="2"/>
        <v>1.3333333333333333</v>
      </c>
    </row>
    <row r="14" spans="1:11" ht="24.75" customHeight="1" thickTop="1" x14ac:dyDescent="0.2">
      <c r="A14" s="618" t="s">
        <v>40</v>
      </c>
      <c r="B14" s="369">
        <v>2.25</v>
      </c>
      <c r="C14" s="369" t="s">
        <v>370</v>
      </c>
      <c r="D14" s="369">
        <v>12</v>
      </c>
      <c r="E14" s="369">
        <v>2</v>
      </c>
      <c r="F14" s="369">
        <v>2</v>
      </c>
      <c r="G14" s="369">
        <f>SUM(E14,F14)</f>
        <v>4</v>
      </c>
      <c r="H14" s="369">
        <v>2</v>
      </c>
      <c r="I14" s="369">
        <v>3</v>
      </c>
      <c r="J14" s="369">
        <f t="shared" ref="J14:J17" si="4">SUM(H14,I14)</f>
        <v>5</v>
      </c>
      <c r="K14" s="370">
        <f t="shared" si="2"/>
        <v>1.25</v>
      </c>
    </row>
    <row r="15" spans="1:11" ht="24.75" customHeight="1" x14ac:dyDescent="0.2">
      <c r="A15" s="619" t="s">
        <v>374</v>
      </c>
      <c r="B15" s="371">
        <v>2.5</v>
      </c>
      <c r="C15" s="371" t="s">
        <v>371</v>
      </c>
      <c r="D15" s="371">
        <v>3</v>
      </c>
      <c r="E15" s="371"/>
      <c r="F15" s="371">
        <v>1</v>
      </c>
      <c r="G15" s="371">
        <f t="shared" ref="G15:G17" si="5">SUM(E15,F15)</f>
        <v>1</v>
      </c>
      <c r="H15" s="371">
        <v>1</v>
      </c>
      <c r="I15" s="371"/>
      <c r="J15" s="371">
        <f t="shared" si="4"/>
        <v>1</v>
      </c>
      <c r="K15" s="372">
        <f t="shared" si="2"/>
        <v>1</v>
      </c>
    </row>
    <row r="16" spans="1:11" ht="24.75" customHeight="1" x14ac:dyDescent="0.2">
      <c r="A16" s="686" t="s">
        <v>375</v>
      </c>
      <c r="B16" s="371">
        <v>2.15</v>
      </c>
      <c r="C16" s="371" t="s">
        <v>372</v>
      </c>
      <c r="D16" s="371">
        <v>1</v>
      </c>
      <c r="E16" s="371">
        <v>1</v>
      </c>
      <c r="F16" s="371"/>
      <c r="G16" s="371">
        <f t="shared" si="5"/>
        <v>1</v>
      </c>
      <c r="H16" s="371">
        <v>1</v>
      </c>
      <c r="I16" s="371"/>
      <c r="J16" s="371">
        <f t="shared" si="4"/>
        <v>1</v>
      </c>
      <c r="K16" s="372">
        <f t="shared" si="2"/>
        <v>1</v>
      </c>
    </row>
    <row r="17" spans="1:11" ht="29.45" customHeight="1" thickBot="1" x14ac:dyDescent="0.25">
      <c r="A17" s="687"/>
      <c r="B17" s="371"/>
      <c r="C17" s="371"/>
      <c r="D17" s="371"/>
      <c r="E17" s="371"/>
      <c r="F17" s="371"/>
      <c r="G17" s="371">
        <f t="shared" si="5"/>
        <v>0</v>
      </c>
      <c r="H17" s="371"/>
      <c r="I17" s="371"/>
      <c r="J17" s="371">
        <f t="shared" si="4"/>
        <v>0</v>
      </c>
      <c r="K17" s="372" t="str">
        <f t="shared" si="2"/>
        <v/>
      </c>
    </row>
    <row r="18" spans="1:11" ht="24.75" customHeight="1" thickBot="1" x14ac:dyDescent="0.25">
      <c r="A18" s="673" t="s">
        <v>251</v>
      </c>
      <c r="B18" s="674"/>
      <c r="C18" s="373"/>
      <c r="D18" s="373">
        <f t="shared" ref="D18:J18" si="6">SUM(D14:D17)</f>
        <v>16</v>
      </c>
      <c r="E18" s="373">
        <f t="shared" si="6"/>
        <v>3</v>
      </c>
      <c r="F18" s="373">
        <f t="shared" si="6"/>
        <v>3</v>
      </c>
      <c r="G18" s="373">
        <f t="shared" si="6"/>
        <v>6</v>
      </c>
      <c r="H18" s="373">
        <f t="shared" si="6"/>
        <v>4</v>
      </c>
      <c r="I18" s="373">
        <f t="shared" si="6"/>
        <v>3</v>
      </c>
      <c r="J18" s="373">
        <f t="shared" si="6"/>
        <v>7</v>
      </c>
      <c r="K18" s="374">
        <f t="shared" si="2"/>
        <v>1.1666666666666667</v>
      </c>
    </row>
    <row r="19" spans="1:11" ht="24.75" customHeight="1" thickTop="1" x14ac:dyDescent="0.2">
      <c r="A19" s="618" t="s">
        <v>45</v>
      </c>
      <c r="B19" s="621">
        <v>2.7</v>
      </c>
      <c r="C19" s="369" t="s">
        <v>376</v>
      </c>
      <c r="D19" s="369">
        <v>1</v>
      </c>
      <c r="E19" s="369">
        <v>1</v>
      </c>
      <c r="F19" s="369"/>
      <c r="G19" s="369">
        <f>SUM(E19,F19)</f>
        <v>1</v>
      </c>
      <c r="H19" s="369">
        <v>1</v>
      </c>
      <c r="I19" s="369"/>
      <c r="J19" s="369">
        <f t="shared" ref="J19:J26" si="7">SUM(H19,I19)</f>
        <v>1</v>
      </c>
      <c r="K19" s="370">
        <f t="shared" si="2"/>
        <v>1</v>
      </c>
    </row>
    <row r="20" spans="1:11" ht="24.75" customHeight="1" x14ac:dyDescent="0.2">
      <c r="A20" s="619"/>
      <c r="B20" s="622">
        <v>2.7</v>
      </c>
      <c r="C20" s="623" t="s">
        <v>377</v>
      </c>
      <c r="D20" s="371">
        <v>1</v>
      </c>
      <c r="E20" s="371">
        <v>1</v>
      </c>
      <c r="F20" s="371"/>
      <c r="G20" s="371">
        <f t="shared" ref="G20:G43" si="8">SUM(E20,F20)</f>
        <v>1</v>
      </c>
      <c r="H20" s="371"/>
      <c r="I20" s="371"/>
      <c r="J20" s="371">
        <f t="shared" si="7"/>
        <v>0</v>
      </c>
      <c r="K20" s="372" t="str">
        <f t="shared" si="2"/>
        <v/>
      </c>
    </row>
    <row r="21" spans="1:11" ht="24.75" customHeight="1" x14ac:dyDescent="0.2">
      <c r="A21" s="619"/>
      <c r="B21" s="624">
        <v>2.7</v>
      </c>
      <c r="C21" s="371" t="s">
        <v>378</v>
      </c>
      <c r="D21" s="371">
        <v>3</v>
      </c>
      <c r="E21" s="371">
        <v>2</v>
      </c>
      <c r="F21" s="371"/>
      <c r="G21" s="371">
        <f t="shared" si="8"/>
        <v>2</v>
      </c>
      <c r="H21" s="371">
        <v>2</v>
      </c>
      <c r="I21" s="371"/>
      <c r="J21" s="371">
        <f t="shared" si="7"/>
        <v>2</v>
      </c>
      <c r="K21" s="372">
        <f t="shared" si="2"/>
        <v>1</v>
      </c>
    </row>
    <row r="22" spans="1:11" ht="24.75" customHeight="1" x14ac:dyDescent="0.2">
      <c r="A22" s="619" t="s">
        <v>384</v>
      </c>
      <c r="B22" s="624">
        <v>2.7</v>
      </c>
      <c r="C22" s="371" t="s">
        <v>379</v>
      </c>
      <c r="D22" s="371">
        <v>1</v>
      </c>
      <c r="E22" s="371">
        <v>1</v>
      </c>
      <c r="F22" s="371"/>
      <c r="G22" s="371">
        <f t="shared" si="8"/>
        <v>1</v>
      </c>
      <c r="H22" s="371">
        <v>1</v>
      </c>
      <c r="I22" s="371"/>
      <c r="J22" s="371">
        <f t="shared" si="7"/>
        <v>1</v>
      </c>
      <c r="K22" s="372">
        <f t="shared" si="2"/>
        <v>1</v>
      </c>
    </row>
    <row r="23" spans="1:11" ht="24.75" customHeight="1" x14ac:dyDescent="0.2">
      <c r="A23" s="686" t="s">
        <v>385</v>
      </c>
      <c r="B23" s="624">
        <v>3</v>
      </c>
      <c r="C23" s="371" t="s">
        <v>380</v>
      </c>
      <c r="D23" s="371">
        <v>1</v>
      </c>
      <c r="E23" s="371">
        <v>1</v>
      </c>
      <c r="F23" s="371"/>
      <c r="G23" s="371">
        <f t="shared" si="8"/>
        <v>1</v>
      </c>
      <c r="H23" s="371">
        <v>1</v>
      </c>
      <c r="I23" s="371"/>
      <c r="J23" s="371">
        <f t="shared" si="7"/>
        <v>1</v>
      </c>
      <c r="K23" s="372">
        <f t="shared" si="2"/>
        <v>1</v>
      </c>
    </row>
    <row r="24" spans="1:11" ht="24.75" customHeight="1" x14ac:dyDescent="0.2">
      <c r="A24" s="686"/>
      <c r="B24" s="624">
        <v>3</v>
      </c>
      <c r="C24" s="371" t="s">
        <v>381</v>
      </c>
      <c r="D24" s="371">
        <v>1</v>
      </c>
      <c r="E24" s="371">
        <v>1</v>
      </c>
      <c r="F24" s="371"/>
      <c r="G24" s="371">
        <f t="shared" si="8"/>
        <v>1</v>
      </c>
      <c r="H24" s="371"/>
      <c r="I24" s="371"/>
      <c r="J24" s="371">
        <f t="shared" si="7"/>
        <v>0</v>
      </c>
      <c r="K24" s="372" t="str">
        <f t="shared" si="2"/>
        <v/>
      </c>
    </row>
    <row r="25" spans="1:11" ht="24.75" customHeight="1" x14ac:dyDescent="0.2">
      <c r="A25" s="686"/>
      <c r="B25" s="624">
        <v>3</v>
      </c>
      <c r="C25" s="371" t="s">
        <v>382</v>
      </c>
      <c r="D25" s="371">
        <v>1</v>
      </c>
      <c r="E25" s="371">
        <v>1</v>
      </c>
      <c r="F25" s="371"/>
      <c r="G25" s="371">
        <f t="shared" si="8"/>
        <v>1</v>
      </c>
      <c r="H25" s="371">
        <v>1</v>
      </c>
      <c r="I25" s="371"/>
      <c r="J25" s="371">
        <f t="shared" si="7"/>
        <v>1</v>
      </c>
      <c r="K25" s="372">
        <f t="shared" si="2"/>
        <v>1</v>
      </c>
    </row>
    <row r="26" spans="1:11" ht="24.75" customHeight="1" thickBot="1" x14ac:dyDescent="0.25">
      <c r="A26" s="687"/>
      <c r="B26" s="624">
        <v>3.3</v>
      </c>
      <c r="C26" s="371" t="s">
        <v>383</v>
      </c>
      <c r="D26" s="371">
        <v>1</v>
      </c>
      <c r="E26" s="371">
        <v>1</v>
      </c>
      <c r="F26" s="371"/>
      <c r="G26" s="371">
        <f t="shared" si="8"/>
        <v>1</v>
      </c>
      <c r="H26" s="371">
        <v>1</v>
      </c>
      <c r="I26" s="371"/>
      <c r="J26" s="371">
        <f t="shared" si="7"/>
        <v>1</v>
      </c>
      <c r="K26" s="372">
        <f t="shared" si="2"/>
        <v>1</v>
      </c>
    </row>
    <row r="27" spans="1:11" ht="24.75" customHeight="1" thickBot="1" x14ac:dyDescent="0.25">
      <c r="A27" s="673" t="s">
        <v>252</v>
      </c>
      <c r="B27" s="674"/>
      <c r="C27" s="373"/>
      <c r="D27" s="373">
        <f t="shared" ref="D27:J27" si="9">SUM(D19:D26)</f>
        <v>10</v>
      </c>
      <c r="E27" s="373">
        <f t="shared" si="9"/>
        <v>9</v>
      </c>
      <c r="F27" s="373">
        <f t="shared" si="9"/>
        <v>0</v>
      </c>
      <c r="G27" s="373">
        <f t="shared" si="9"/>
        <v>9</v>
      </c>
      <c r="H27" s="373">
        <f t="shared" si="9"/>
        <v>7</v>
      </c>
      <c r="I27" s="373">
        <f t="shared" si="9"/>
        <v>0</v>
      </c>
      <c r="J27" s="373">
        <f t="shared" si="9"/>
        <v>7</v>
      </c>
      <c r="K27" s="374">
        <f t="shared" si="2"/>
        <v>0.77777777777777779</v>
      </c>
    </row>
    <row r="28" spans="1:11" ht="24.75" customHeight="1" thickTop="1" x14ac:dyDescent="0.2">
      <c r="A28" s="618" t="s">
        <v>88</v>
      </c>
      <c r="B28" s="621">
        <v>3.8</v>
      </c>
      <c r="C28" s="369" t="s">
        <v>386</v>
      </c>
      <c r="D28" s="369">
        <v>1</v>
      </c>
      <c r="E28" s="369">
        <v>1</v>
      </c>
      <c r="F28" s="369"/>
      <c r="G28" s="369">
        <f t="shared" si="8"/>
        <v>1</v>
      </c>
      <c r="H28" s="369">
        <v>1</v>
      </c>
      <c r="I28" s="369"/>
      <c r="J28" s="369">
        <f t="shared" ref="J28:J30" si="10">SUM(H28,I28)</f>
        <v>1</v>
      </c>
      <c r="K28" s="370">
        <f t="shared" si="2"/>
        <v>1</v>
      </c>
    </row>
    <row r="29" spans="1:11" ht="24.75" customHeight="1" x14ac:dyDescent="0.2">
      <c r="A29" s="619" t="s">
        <v>387</v>
      </c>
      <c r="B29" s="371"/>
      <c r="C29" s="371"/>
      <c r="D29" s="371"/>
      <c r="E29" s="371"/>
      <c r="F29" s="371"/>
      <c r="G29" s="371">
        <f t="shared" si="8"/>
        <v>0</v>
      </c>
      <c r="H29" s="371"/>
      <c r="I29" s="371"/>
      <c r="J29" s="371">
        <f t="shared" si="10"/>
        <v>0</v>
      </c>
      <c r="K29" s="372" t="str">
        <f t="shared" si="2"/>
        <v/>
      </c>
    </row>
    <row r="30" spans="1:11" ht="24.75" customHeight="1" thickBot="1" x14ac:dyDescent="0.25">
      <c r="A30" s="619" t="s">
        <v>253</v>
      </c>
      <c r="B30" s="371"/>
      <c r="C30" s="371"/>
      <c r="D30" s="371"/>
      <c r="E30" s="371"/>
      <c r="F30" s="371"/>
      <c r="G30" s="371">
        <f t="shared" si="8"/>
        <v>0</v>
      </c>
      <c r="H30" s="371"/>
      <c r="I30" s="371"/>
      <c r="J30" s="371">
        <f t="shared" si="10"/>
        <v>0</v>
      </c>
      <c r="K30" s="372" t="str">
        <f t="shared" si="2"/>
        <v/>
      </c>
    </row>
    <row r="31" spans="1:11" ht="24.75" customHeight="1" thickBot="1" x14ac:dyDescent="0.25">
      <c r="A31" s="673" t="s">
        <v>254</v>
      </c>
      <c r="B31" s="674"/>
      <c r="C31" s="373"/>
      <c r="D31" s="373">
        <f t="shared" ref="D31:J31" si="11">SUM(D28:D30)</f>
        <v>1</v>
      </c>
      <c r="E31" s="373">
        <f t="shared" si="11"/>
        <v>1</v>
      </c>
      <c r="F31" s="373">
        <f t="shared" si="11"/>
        <v>0</v>
      </c>
      <c r="G31" s="373">
        <f t="shared" si="11"/>
        <v>1</v>
      </c>
      <c r="H31" s="373">
        <f t="shared" si="11"/>
        <v>1</v>
      </c>
      <c r="I31" s="373">
        <f t="shared" si="11"/>
        <v>0</v>
      </c>
      <c r="J31" s="373">
        <f t="shared" si="11"/>
        <v>1</v>
      </c>
      <c r="K31" s="374">
        <f t="shared" si="2"/>
        <v>1</v>
      </c>
    </row>
    <row r="32" spans="1:11" ht="24.75" customHeight="1" thickTop="1" x14ac:dyDescent="0.2">
      <c r="A32" s="618" t="s">
        <v>89</v>
      </c>
      <c r="B32" s="621">
        <v>3</v>
      </c>
      <c r="C32" s="369" t="s">
        <v>388</v>
      </c>
      <c r="D32" s="369">
        <v>2</v>
      </c>
      <c r="E32" s="369">
        <v>2</v>
      </c>
      <c r="F32" s="369"/>
      <c r="G32" s="369">
        <f t="shared" si="8"/>
        <v>2</v>
      </c>
      <c r="H32" s="369">
        <v>2</v>
      </c>
      <c r="I32" s="369"/>
      <c r="J32" s="369">
        <f t="shared" ref="J32:J34" si="12">SUM(H32,I32)</f>
        <v>2</v>
      </c>
      <c r="K32" s="370">
        <f t="shared" si="2"/>
        <v>1</v>
      </c>
    </row>
    <row r="33" spans="1:11" ht="24.75" customHeight="1" x14ac:dyDescent="0.2">
      <c r="A33" s="619" t="s">
        <v>389</v>
      </c>
      <c r="B33" s="371"/>
      <c r="C33" s="371"/>
      <c r="D33" s="371"/>
      <c r="E33" s="371"/>
      <c r="F33" s="371"/>
      <c r="G33" s="371">
        <f t="shared" si="8"/>
        <v>0</v>
      </c>
      <c r="H33" s="371"/>
      <c r="I33" s="371"/>
      <c r="J33" s="371">
        <f t="shared" si="12"/>
        <v>0</v>
      </c>
      <c r="K33" s="372" t="str">
        <f t="shared" si="2"/>
        <v/>
      </c>
    </row>
    <row r="34" spans="1:11" ht="24.75" customHeight="1" thickBot="1" x14ac:dyDescent="0.25">
      <c r="A34" s="619" t="s">
        <v>258</v>
      </c>
      <c r="B34" s="371"/>
      <c r="C34" s="371"/>
      <c r="D34" s="371"/>
      <c r="E34" s="371"/>
      <c r="F34" s="371"/>
      <c r="G34" s="371">
        <f t="shared" si="8"/>
        <v>0</v>
      </c>
      <c r="H34" s="371"/>
      <c r="I34" s="371"/>
      <c r="J34" s="371">
        <f t="shared" si="12"/>
        <v>0</v>
      </c>
      <c r="K34" s="372" t="str">
        <f t="shared" si="2"/>
        <v/>
      </c>
    </row>
    <row r="35" spans="1:11" ht="24.75" customHeight="1" thickBot="1" x14ac:dyDescent="0.25">
      <c r="A35" s="673" t="s">
        <v>255</v>
      </c>
      <c r="B35" s="674"/>
      <c r="C35" s="373"/>
      <c r="D35" s="373">
        <f t="shared" ref="D35:J35" si="13">SUM(D32:D34)</f>
        <v>2</v>
      </c>
      <c r="E35" s="373">
        <f t="shared" si="13"/>
        <v>2</v>
      </c>
      <c r="F35" s="373">
        <f t="shared" si="13"/>
        <v>0</v>
      </c>
      <c r="G35" s="373">
        <f t="shared" si="13"/>
        <v>2</v>
      </c>
      <c r="H35" s="373">
        <f t="shared" si="13"/>
        <v>2</v>
      </c>
      <c r="I35" s="373">
        <f t="shared" si="13"/>
        <v>0</v>
      </c>
      <c r="J35" s="373">
        <f t="shared" si="13"/>
        <v>2</v>
      </c>
      <c r="K35" s="374">
        <f t="shared" si="2"/>
        <v>1</v>
      </c>
    </row>
    <row r="36" spans="1:11" ht="24.75" customHeight="1" thickTop="1" x14ac:dyDescent="0.2">
      <c r="A36" s="618" t="s">
        <v>90</v>
      </c>
      <c r="B36" s="621">
        <v>4.5</v>
      </c>
      <c r="C36" s="369" t="s">
        <v>390</v>
      </c>
      <c r="D36" s="369">
        <v>1</v>
      </c>
      <c r="E36" s="369">
        <v>0</v>
      </c>
      <c r="F36" s="369">
        <v>0</v>
      </c>
      <c r="G36" s="369">
        <f t="shared" si="8"/>
        <v>0</v>
      </c>
      <c r="H36" s="369">
        <v>1</v>
      </c>
      <c r="I36" s="369"/>
      <c r="J36" s="369">
        <f t="shared" ref="J36:J38" si="14">SUM(H36,I36)</f>
        <v>1</v>
      </c>
      <c r="K36" s="370" t="e">
        <f t="shared" si="2"/>
        <v>#DIV/0!</v>
      </c>
    </row>
    <row r="37" spans="1:11" ht="24.75" customHeight="1" x14ac:dyDescent="0.2">
      <c r="A37" s="619" t="s">
        <v>391</v>
      </c>
      <c r="B37" s="371"/>
      <c r="C37" s="371"/>
      <c r="D37" s="371"/>
      <c r="E37" s="371"/>
      <c r="F37" s="371"/>
      <c r="G37" s="371">
        <f t="shared" si="8"/>
        <v>0</v>
      </c>
      <c r="H37" s="371"/>
      <c r="I37" s="371"/>
      <c r="J37" s="371">
        <f t="shared" si="14"/>
        <v>0</v>
      </c>
      <c r="K37" s="372" t="str">
        <f t="shared" si="2"/>
        <v/>
      </c>
    </row>
    <row r="38" spans="1:11" ht="24.75" customHeight="1" thickBot="1" x14ac:dyDescent="0.25">
      <c r="A38" s="619" t="s">
        <v>258</v>
      </c>
      <c r="B38" s="371"/>
      <c r="C38" s="371"/>
      <c r="D38" s="371"/>
      <c r="E38" s="371"/>
      <c r="F38" s="371"/>
      <c r="G38" s="371">
        <f t="shared" si="8"/>
        <v>0</v>
      </c>
      <c r="H38" s="371"/>
      <c r="I38" s="371"/>
      <c r="J38" s="371">
        <f t="shared" si="14"/>
        <v>0</v>
      </c>
      <c r="K38" s="372" t="str">
        <f t="shared" si="2"/>
        <v/>
      </c>
    </row>
    <row r="39" spans="1:11" ht="24.75" customHeight="1" thickBot="1" x14ac:dyDescent="0.25">
      <c r="A39" s="673" t="s">
        <v>256</v>
      </c>
      <c r="B39" s="674"/>
      <c r="C39" s="373"/>
      <c r="D39" s="373">
        <f t="shared" ref="D39:J39" si="15">SUM(D36:D38)</f>
        <v>1</v>
      </c>
      <c r="E39" s="373">
        <f t="shared" si="15"/>
        <v>0</v>
      </c>
      <c r="F39" s="373">
        <f t="shared" si="15"/>
        <v>0</v>
      </c>
      <c r="G39" s="373">
        <f t="shared" si="15"/>
        <v>0</v>
      </c>
      <c r="H39" s="373">
        <f t="shared" si="15"/>
        <v>1</v>
      </c>
      <c r="I39" s="373">
        <f t="shared" si="15"/>
        <v>0</v>
      </c>
      <c r="J39" s="373">
        <f t="shared" si="15"/>
        <v>1</v>
      </c>
      <c r="K39" s="374" t="e">
        <f t="shared" si="2"/>
        <v>#DIV/0!</v>
      </c>
    </row>
    <row r="40" spans="1:11" ht="24.75" customHeight="1" thickTop="1" thickBot="1" x14ac:dyDescent="0.25">
      <c r="A40" s="675" t="s">
        <v>393</v>
      </c>
      <c r="B40" s="676"/>
      <c r="C40" s="676"/>
      <c r="D40" s="375">
        <f>SUM(D13,D18,D27,D31,D35,D39)</f>
        <v>36</v>
      </c>
      <c r="E40" s="375">
        <f t="shared" ref="E40:K40" si="16">SUM(E13,E18,E27,E31,E35,E39)</f>
        <v>17</v>
      </c>
      <c r="F40" s="375">
        <f t="shared" si="16"/>
        <v>4</v>
      </c>
      <c r="G40" s="375">
        <f t="shared" si="16"/>
        <v>21</v>
      </c>
      <c r="H40" s="375">
        <f t="shared" si="16"/>
        <v>18</v>
      </c>
      <c r="I40" s="375">
        <f t="shared" si="16"/>
        <v>4</v>
      </c>
      <c r="J40" s="375">
        <f t="shared" si="16"/>
        <v>22</v>
      </c>
      <c r="K40" s="375" t="e">
        <f t="shared" si="16"/>
        <v>#DIV/0!</v>
      </c>
    </row>
    <row r="41" spans="1:11" ht="24.75" customHeight="1" thickTop="1" x14ac:dyDescent="0.2">
      <c r="A41" s="618" t="s">
        <v>91</v>
      </c>
      <c r="B41" s="369">
        <v>5.5</v>
      </c>
      <c r="C41" s="369" t="s">
        <v>392</v>
      </c>
      <c r="D41" s="369">
        <v>1</v>
      </c>
      <c r="E41" s="369">
        <v>1</v>
      </c>
      <c r="F41" s="369"/>
      <c r="G41" s="369">
        <f t="shared" si="8"/>
        <v>1</v>
      </c>
      <c r="H41" s="369"/>
      <c r="I41" s="369"/>
      <c r="J41" s="369">
        <f t="shared" ref="J41:J43" si="17">SUM(H41,I41)</f>
        <v>0</v>
      </c>
      <c r="K41" s="370" t="str">
        <f t="shared" si="2"/>
        <v/>
      </c>
    </row>
    <row r="42" spans="1:11" ht="24.75" customHeight="1" x14ac:dyDescent="0.2">
      <c r="A42" s="619">
        <v>5.5</v>
      </c>
      <c r="B42" s="371"/>
      <c r="C42" s="371"/>
      <c r="D42" s="371"/>
      <c r="E42" s="371"/>
      <c r="F42" s="371"/>
      <c r="G42" s="371">
        <f t="shared" si="8"/>
        <v>0</v>
      </c>
      <c r="H42" s="371"/>
      <c r="I42" s="371"/>
      <c r="J42" s="371">
        <f t="shared" si="17"/>
        <v>0</v>
      </c>
      <c r="K42" s="372" t="str">
        <f t="shared" si="2"/>
        <v/>
      </c>
    </row>
    <row r="43" spans="1:11" ht="24.75" customHeight="1" thickBot="1" x14ac:dyDescent="0.25">
      <c r="A43" s="619" t="s">
        <v>258</v>
      </c>
      <c r="B43" s="371"/>
      <c r="C43" s="371"/>
      <c r="D43" s="371"/>
      <c r="E43" s="371"/>
      <c r="F43" s="371"/>
      <c r="G43" s="371">
        <f t="shared" si="8"/>
        <v>0</v>
      </c>
      <c r="H43" s="371"/>
      <c r="I43" s="371"/>
      <c r="J43" s="371">
        <f t="shared" si="17"/>
        <v>0</v>
      </c>
      <c r="K43" s="372" t="str">
        <f t="shared" si="2"/>
        <v/>
      </c>
    </row>
    <row r="44" spans="1:11" ht="24.75" customHeight="1" thickBot="1" x14ac:dyDescent="0.25">
      <c r="A44" s="673" t="s">
        <v>257</v>
      </c>
      <c r="B44" s="674"/>
      <c r="C44" s="373"/>
      <c r="D44" s="373">
        <f t="shared" ref="D44:J44" si="18">SUM(D41:D43)</f>
        <v>1</v>
      </c>
      <c r="E44" s="373">
        <f t="shared" si="18"/>
        <v>1</v>
      </c>
      <c r="F44" s="373">
        <f t="shared" si="18"/>
        <v>0</v>
      </c>
      <c r="G44" s="373">
        <f t="shared" si="18"/>
        <v>1</v>
      </c>
      <c r="H44" s="373">
        <f t="shared" si="18"/>
        <v>0</v>
      </c>
      <c r="I44" s="373">
        <f t="shared" si="18"/>
        <v>0</v>
      </c>
      <c r="J44" s="373">
        <f t="shared" si="18"/>
        <v>0</v>
      </c>
      <c r="K44" s="374">
        <v>0</v>
      </c>
    </row>
    <row r="45" spans="1:11" ht="24.75" customHeight="1" thickTop="1" thickBot="1" x14ac:dyDescent="0.25">
      <c r="A45" s="376"/>
      <c r="B45" s="76"/>
      <c r="C45" s="76"/>
      <c r="D45" s="76"/>
      <c r="E45" s="76"/>
      <c r="F45" s="76"/>
      <c r="G45" s="76"/>
      <c r="H45" s="76"/>
      <c r="I45" s="76"/>
      <c r="J45" s="76"/>
      <c r="K45" s="377"/>
    </row>
    <row r="46" spans="1:11" ht="24.75" customHeight="1" thickTop="1" thickBot="1" x14ac:dyDescent="0.25">
      <c r="A46" s="671" t="s">
        <v>259</v>
      </c>
      <c r="B46" s="672"/>
      <c r="C46" s="672"/>
      <c r="D46" s="375">
        <f>+D40+D44</f>
        <v>37</v>
      </c>
      <c r="E46" s="375">
        <f t="shared" ref="E46:K46" si="19">+E40+E44</f>
        <v>18</v>
      </c>
      <c r="F46" s="375">
        <f t="shared" si="19"/>
        <v>4</v>
      </c>
      <c r="G46" s="375">
        <f t="shared" si="19"/>
        <v>22</v>
      </c>
      <c r="H46" s="375">
        <f t="shared" si="19"/>
        <v>18</v>
      </c>
      <c r="I46" s="375">
        <f t="shared" si="19"/>
        <v>4</v>
      </c>
      <c r="J46" s="375">
        <f t="shared" si="19"/>
        <v>22</v>
      </c>
      <c r="K46" s="375" t="e">
        <f t="shared" si="19"/>
        <v>#DIV/0!</v>
      </c>
    </row>
    <row r="47" spans="1:11" ht="9.75" customHeight="1" thickTop="1" x14ac:dyDescent="0.2"/>
    <row r="48" spans="1:11" ht="19.5" customHeight="1" x14ac:dyDescent="0.2">
      <c r="A48" s="362" t="s">
        <v>260</v>
      </c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</sheetData>
  <sheetProtection formatCells="0" formatColumns="0" formatRows="0" deleteRows="0"/>
  <mergeCells count="20">
    <mergeCell ref="K6:K8"/>
    <mergeCell ref="D7:D8"/>
    <mergeCell ref="E7:G7"/>
    <mergeCell ref="H7:J7"/>
    <mergeCell ref="A39:B39"/>
    <mergeCell ref="A13:B13"/>
    <mergeCell ref="A18:B18"/>
    <mergeCell ref="A27:B27"/>
    <mergeCell ref="A31:B31"/>
    <mergeCell ref="A35:B35"/>
    <mergeCell ref="A16:A17"/>
    <mergeCell ref="A23:A26"/>
    <mergeCell ref="A46:C46"/>
    <mergeCell ref="A44:B44"/>
    <mergeCell ref="A40:C40"/>
    <mergeCell ref="B4:J4"/>
    <mergeCell ref="A6:B7"/>
    <mergeCell ref="C6:C8"/>
    <mergeCell ref="D6:G6"/>
    <mergeCell ref="H6:J6"/>
  </mergeCells>
  <pageMargins left="0.35433070866141736" right="0.31496062992125984" top="0.26" bottom="0.51181102362204722" header="0.17" footer="0.31496062992125984"/>
  <pageSetup paperSize="9" scale="44" fitToWidth="2" fitToHeight="2" orientation="landscape" r:id="rId1"/>
  <headerFooter alignWithMargins="0">
    <oddFooter>&amp;R&amp;12Str.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16"/>
  <sheetViews>
    <sheetView showGridLines="0" showZeros="0" zoomScaleNormal="100" zoomScaleSheetLayoutView="100" workbookViewId="0">
      <selection activeCell="A3" sqref="A3:J14"/>
    </sheetView>
  </sheetViews>
  <sheetFormatPr defaultColWidth="7.85546875" defaultRowHeight="12.75" x14ac:dyDescent="0.2"/>
  <cols>
    <col min="1" max="1" width="5.42578125" style="77" customWidth="1"/>
    <col min="2" max="2" width="27.5703125" style="77" customWidth="1"/>
    <col min="3" max="3" width="10.140625" style="77" customWidth="1"/>
    <col min="4" max="4" width="16.140625" style="77" customWidth="1"/>
    <col min="5" max="5" width="18" style="77" customWidth="1"/>
    <col min="6" max="7" width="16.140625" style="77" customWidth="1"/>
    <col min="8" max="10" width="7.7109375" style="77" customWidth="1"/>
    <col min="11" max="16384" width="7.85546875" style="77"/>
  </cols>
  <sheetData>
    <row r="1" spans="1:11" ht="15" x14ac:dyDescent="0.2">
      <c r="A1" s="76" t="s">
        <v>191</v>
      </c>
    </row>
    <row r="2" spans="1:11" ht="5.25" customHeight="1" x14ac:dyDescent="0.2"/>
    <row r="3" spans="1:11" ht="29.25" customHeight="1" x14ac:dyDescent="0.2">
      <c r="A3" s="691" t="s">
        <v>355</v>
      </c>
      <c r="B3" s="691"/>
      <c r="C3" s="691"/>
      <c r="D3" s="691"/>
      <c r="E3" s="691"/>
      <c r="F3" s="691"/>
      <c r="G3" s="691"/>
      <c r="H3" s="691"/>
      <c r="I3" s="691"/>
      <c r="J3" s="691"/>
    </row>
    <row r="4" spans="1:11" ht="3.75" customHeight="1" x14ac:dyDescent="0.2">
      <c r="A4"/>
      <c r="B4" s="78"/>
      <c r="C4" s="78"/>
      <c r="D4" s="78"/>
      <c r="E4" s="78"/>
      <c r="F4" s="78"/>
      <c r="G4" s="78"/>
      <c r="H4" s="78"/>
      <c r="I4" s="78"/>
      <c r="J4" s="78"/>
    </row>
    <row r="5" spans="1:11" ht="18" customHeight="1" thickBot="1" x14ac:dyDescent="0.25">
      <c r="A5" s="592" t="str">
        <f>'1-Zaposlenost'!$A$1</f>
        <v>Trgovačko društvo: MORSKI LAV d.o.o.</v>
      </c>
      <c r="B5"/>
      <c r="C5"/>
      <c r="D5"/>
      <c r="E5"/>
      <c r="F5"/>
      <c r="G5"/>
      <c r="H5"/>
      <c r="I5"/>
      <c r="J5"/>
    </row>
    <row r="6" spans="1:11" ht="27.75" customHeight="1" x14ac:dyDescent="0.2">
      <c r="A6" s="692" t="s">
        <v>17</v>
      </c>
      <c r="B6" s="694" t="s">
        <v>82</v>
      </c>
      <c r="C6" s="696" t="s">
        <v>85</v>
      </c>
      <c r="D6" s="696" t="s">
        <v>367</v>
      </c>
      <c r="E6" s="690" t="s">
        <v>337</v>
      </c>
      <c r="F6" s="690"/>
      <c r="G6" s="698" t="s">
        <v>342</v>
      </c>
      <c r="H6" s="700" t="s">
        <v>2</v>
      </c>
      <c r="I6" s="701"/>
      <c r="J6" s="702"/>
    </row>
    <row r="7" spans="1:11" ht="39.75" customHeight="1" thickBot="1" x14ac:dyDescent="0.25">
      <c r="A7" s="693"/>
      <c r="B7" s="695"/>
      <c r="C7" s="697"/>
      <c r="D7" s="697"/>
      <c r="E7" s="560" t="s">
        <v>304</v>
      </c>
      <c r="F7" s="560" t="s">
        <v>299</v>
      </c>
      <c r="G7" s="699"/>
      <c r="H7" s="558" t="s">
        <v>83</v>
      </c>
      <c r="I7" s="559" t="s">
        <v>84</v>
      </c>
      <c r="J7" s="561" t="s">
        <v>48</v>
      </c>
    </row>
    <row r="8" spans="1:11" s="85" customFormat="1" ht="14.25" customHeight="1" thickBot="1" x14ac:dyDescent="0.25">
      <c r="A8" s="83">
        <v>1</v>
      </c>
      <c r="B8" s="80">
        <v>2</v>
      </c>
      <c r="C8" s="81">
        <v>3</v>
      </c>
      <c r="D8" s="81">
        <v>4</v>
      </c>
      <c r="E8" s="81">
        <v>5</v>
      </c>
      <c r="F8" s="82">
        <v>6</v>
      </c>
      <c r="G8" s="82">
        <v>7</v>
      </c>
      <c r="H8" s="83">
        <v>8</v>
      </c>
      <c r="I8" s="82">
        <v>9</v>
      </c>
      <c r="J8" s="239">
        <v>10</v>
      </c>
    </row>
    <row r="9" spans="1:11" ht="20.100000000000001" customHeight="1" x14ac:dyDescent="0.2">
      <c r="A9" s="240">
        <v>1</v>
      </c>
      <c r="B9" s="86" t="s">
        <v>395</v>
      </c>
      <c r="C9" s="87" t="s">
        <v>396</v>
      </c>
      <c r="D9" s="88">
        <v>2347</v>
      </c>
      <c r="E9" s="89">
        <v>2464.35</v>
      </c>
      <c r="F9" s="90">
        <f>21+2068</f>
        <v>2089</v>
      </c>
      <c r="G9" s="90">
        <v>2100</v>
      </c>
      <c r="H9" s="91">
        <f>IF(D9=0,"",F9/D9*100)</f>
        <v>89.007243289305492</v>
      </c>
      <c r="I9" s="92">
        <f>IF(E9=0,"",F9/E9*100)</f>
        <v>84.768803132671906</v>
      </c>
      <c r="J9" s="241">
        <f>IF(F9=0,"",G9/F9*100)</f>
        <v>100.52656773575875</v>
      </c>
    </row>
    <row r="10" spans="1:11" ht="20.100000000000001" customHeight="1" x14ac:dyDescent="0.2">
      <c r="A10" s="242">
        <v>2</v>
      </c>
      <c r="B10" s="93" t="s">
        <v>397</v>
      </c>
      <c r="C10" s="94" t="s">
        <v>396</v>
      </c>
      <c r="D10" s="95">
        <v>89350</v>
      </c>
      <c r="E10" s="96">
        <v>93817.5</v>
      </c>
      <c r="F10" s="97">
        <f>5+87595</f>
        <v>87600</v>
      </c>
      <c r="G10" s="97">
        <v>88000</v>
      </c>
      <c r="H10" s="98">
        <f>IF(D10=0,"",F10/D10*100)</f>
        <v>98.041410184667043</v>
      </c>
      <c r="I10" s="99">
        <f>IF(E10=0,"",F10/E10*100)</f>
        <v>93.372771604444807</v>
      </c>
      <c r="J10" s="243">
        <f>IF(F10=0,"",G10/F10*100)</f>
        <v>100.4566210045662</v>
      </c>
    </row>
    <row r="11" spans="1:11" ht="20.100000000000001" customHeight="1" x14ac:dyDescent="0.2">
      <c r="A11" s="242">
        <v>3</v>
      </c>
      <c r="B11" s="93" t="s">
        <v>398</v>
      </c>
      <c r="C11" s="94" t="s">
        <v>396</v>
      </c>
      <c r="D11" s="95">
        <v>1</v>
      </c>
      <c r="E11" s="96">
        <v>1</v>
      </c>
      <c r="F11" s="100"/>
      <c r="G11" s="100">
        <v>1</v>
      </c>
      <c r="H11" s="98">
        <f t="shared" ref="H11:H14" si="0">IF(D11=0,"",F11/D11*100)</f>
        <v>0</v>
      </c>
      <c r="I11" s="99">
        <f t="shared" ref="I11:J14" si="1">IF(E11=0,"",F11/E11*100)</f>
        <v>0</v>
      </c>
      <c r="J11" s="243" t="str">
        <f t="shared" si="1"/>
        <v/>
      </c>
    </row>
    <row r="12" spans="1:11" ht="20.100000000000001" customHeight="1" x14ac:dyDescent="0.2">
      <c r="A12" s="242">
        <v>4</v>
      </c>
      <c r="B12" s="93" t="s">
        <v>399</v>
      </c>
      <c r="C12" s="94" t="s">
        <v>396</v>
      </c>
      <c r="D12" s="95">
        <v>6</v>
      </c>
      <c r="E12" s="96"/>
      <c r="F12" s="100"/>
      <c r="G12" s="100"/>
      <c r="H12" s="98">
        <f t="shared" si="0"/>
        <v>0</v>
      </c>
      <c r="I12" s="99" t="str">
        <f t="shared" si="1"/>
        <v/>
      </c>
      <c r="J12" s="243" t="str">
        <f t="shared" si="1"/>
        <v/>
      </c>
    </row>
    <row r="13" spans="1:11" ht="20.100000000000001" customHeight="1" x14ac:dyDescent="0.2">
      <c r="A13" s="242">
        <v>5</v>
      </c>
      <c r="B13" s="93" t="s">
        <v>400</v>
      </c>
      <c r="C13" s="94" t="s">
        <v>396</v>
      </c>
      <c r="D13" s="95">
        <v>3</v>
      </c>
      <c r="E13" s="96">
        <v>1</v>
      </c>
      <c r="F13" s="100"/>
      <c r="G13" s="100"/>
      <c r="H13" s="98">
        <f t="shared" si="0"/>
        <v>0</v>
      </c>
      <c r="I13" s="99">
        <f t="shared" si="1"/>
        <v>0</v>
      </c>
      <c r="J13" s="243" t="str">
        <f t="shared" si="1"/>
        <v/>
      </c>
    </row>
    <row r="14" spans="1:11" ht="20.100000000000001" customHeight="1" thickBot="1" x14ac:dyDescent="0.25">
      <c r="A14" s="244">
        <v>6</v>
      </c>
      <c r="B14" s="245" t="s">
        <v>401</v>
      </c>
      <c r="C14" s="246" t="s">
        <v>396</v>
      </c>
      <c r="D14" s="247">
        <v>12</v>
      </c>
      <c r="E14" s="248">
        <v>12</v>
      </c>
      <c r="F14" s="249">
        <v>21</v>
      </c>
      <c r="G14" s="249">
        <v>10</v>
      </c>
      <c r="H14" s="250">
        <f t="shared" si="0"/>
        <v>175</v>
      </c>
      <c r="I14" s="251">
        <f t="shared" si="1"/>
        <v>175</v>
      </c>
      <c r="J14" s="252">
        <f t="shared" si="1"/>
        <v>47.619047619047613</v>
      </c>
    </row>
    <row r="15" spans="1:11" ht="15" customHeight="1" x14ac:dyDescent="0.2">
      <c r="A15" s="688"/>
      <c r="B15" s="688"/>
      <c r="C15" s="688"/>
      <c r="D15" s="688"/>
      <c r="E15" s="688"/>
      <c r="F15" s="688"/>
      <c r="G15" s="688"/>
      <c r="H15" s="688"/>
      <c r="I15" s="688"/>
      <c r="J15" s="688"/>
    </row>
    <row r="16" spans="1:11" ht="15" customHeight="1" x14ac:dyDescent="0.2">
      <c r="B16" s="689"/>
      <c r="C16" s="689"/>
      <c r="D16" s="689"/>
      <c r="E16" s="689"/>
      <c r="F16" s="689"/>
      <c r="G16" s="689"/>
      <c r="H16" s="689"/>
      <c r="I16" s="689"/>
      <c r="J16" s="689"/>
      <c r="K16" s="101"/>
    </row>
  </sheetData>
  <sheetProtection formatCells="0" formatColumns="0" formatRows="0" deleteRows="0"/>
  <mergeCells count="10">
    <mergeCell ref="A15:J15"/>
    <mergeCell ref="B16:J16"/>
    <mergeCell ref="E6:F6"/>
    <mergeCell ref="A3:J3"/>
    <mergeCell ref="A6:A7"/>
    <mergeCell ref="B6:B7"/>
    <mergeCell ref="C6:C7"/>
    <mergeCell ref="D6:D7"/>
    <mergeCell ref="G6:G7"/>
    <mergeCell ref="H6:J6"/>
  </mergeCells>
  <pageMargins left="0.55000000000000004" right="0.42" top="1" bottom="1" header="0.5" footer="0.5"/>
  <pageSetup paperSize="9" scale="71" orientation="portrait" r:id="rId1"/>
  <headerFooter alignWithMargins="0"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M54"/>
  <sheetViews>
    <sheetView showGridLines="0" showZeros="0" topLeftCell="A7" zoomScale="90" zoomScaleNormal="90" workbookViewId="0">
      <selection activeCell="C25" sqref="C25"/>
    </sheetView>
  </sheetViews>
  <sheetFormatPr defaultColWidth="9.140625" defaultRowHeight="12.75" x14ac:dyDescent="0.2"/>
  <cols>
    <col min="1" max="1" width="5" style="2" customWidth="1"/>
    <col min="2" max="2" width="51.85546875" style="2" customWidth="1"/>
    <col min="3" max="3" width="18.5703125" style="2" customWidth="1"/>
    <col min="4" max="4" width="19.5703125" style="2" customWidth="1"/>
    <col min="5" max="5" width="20.7109375" style="2" customWidth="1"/>
    <col min="6" max="6" width="18.42578125" style="2" customWidth="1"/>
    <col min="7" max="7" width="7.5703125" style="2" customWidth="1"/>
    <col min="8" max="8" width="9.28515625" style="2" customWidth="1"/>
    <col min="9" max="9" width="7.5703125" style="2" customWidth="1"/>
    <col min="10" max="10" width="35.28515625" style="2" customWidth="1"/>
    <col min="11" max="16384" width="9.140625" style="2"/>
  </cols>
  <sheetData>
    <row r="1" spans="1:9" ht="15.75" x14ac:dyDescent="0.25">
      <c r="A1" s="378" t="s">
        <v>296</v>
      </c>
    </row>
    <row r="2" spans="1:9" ht="22.5" customHeight="1" x14ac:dyDescent="0.2">
      <c r="A2" s="704" t="s">
        <v>354</v>
      </c>
      <c r="B2" s="704"/>
      <c r="C2" s="704"/>
      <c r="D2" s="704"/>
      <c r="E2" s="704"/>
      <c r="F2" s="704"/>
      <c r="G2" s="704"/>
      <c r="H2" s="704"/>
      <c r="I2" s="704"/>
    </row>
    <row r="3" spans="1:9" ht="19.5" customHeight="1" thickBot="1" x14ac:dyDescent="0.25">
      <c r="A3" s="593" t="str">
        <f>'1-Zaposlenost'!$A$1</f>
        <v>Trgovačko društvo: MORSKI LAV d.o.o.</v>
      </c>
      <c r="B3"/>
      <c r="C3"/>
      <c r="D3"/>
      <c r="E3"/>
      <c r="F3"/>
      <c r="G3"/>
      <c r="H3"/>
      <c r="I3" s="562" t="s">
        <v>339</v>
      </c>
    </row>
    <row r="4" spans="1:9" ht="34.5" customHeight="1" x14ac:dyDescent="0.2">
      <c r="A4" s="705" t="s">
        <v>0</v>
      </c>
      <c r="B4" s="707" t="s">
        <v>16</v>
      </c>
      <c r="C4" s="567" t="s">
        <v>1</v>
      </c>
      <c r="D4" s="568" t="s">
        <v>297</v>
      </c>
      <c r="E4" s="568" t="s">
        <v>303</v>
      </c>
      <c r="F4" s="568" t="s">
        <v>38</v>
      </c>
      <c r="G4" s="709" t="s">
        <v>2</v>
      </c>
      <c r="H4" s="710"/>
      <c r="I4" s="711"/>
    </row>
    <row r="5" spans="1:9" ht="18" customHeight="1" thickBot="1" x14ac:dyDescent="0.25">
      <c r="A5" s="706"/>
      <c r="B5" s="708"/>
      <c r="C5" s="563" t="s">
        <v>306</v>
      </c>
      <c r="D5" s="564" t="s">
        <v>337</v>
      </c>
      <c r="E5" s="564" t="s">
        <v>337</v>
      </c>
      <c r="F5" s="565" t="s">
        <v>344</v>
      </c>
      <c r="G5" s="566" t="s">
        <v>7</v>
      </c>
      <c r="H5" s="570" t="s">
        <v>8</v>
      </c>
      <c r="I5" s="569" t="s">
        <v>84</v>
      </c>
    </row>
    <row r="6" spans="1:9" s="7" customFormat="1" ht="13.5" thickBot="1" x14ac:dyDescent="0.25">
      <c r="A6" s="6">
        <v>1</v>
      </c>
      <c r="B6" s="4">
        <v>2</v>
      </c>
      <c r="C6" s="3">
        <v>3</v>
      </c>
      <c r="D6" s="520">
        <v>4</v>
      </c>
      <c r="E6" s="4">
        <v>5</v>
      </c>
      <c r="F6" s="5">
        <v>6</v>
      </c>
      <c r="G6" s="6">
        <v>7</v>
      </c>
      <c r="H6" s="521">
        <v>8</v>
      </c>
      <c r="I6" s="253">
        <v>9</v>
      </c>
    </row>
    <row r="7" spans="1:9" s="12" customFormat="1" ht="22.5" customHeight="1" thickTop="1" thickBot="1" x14ac:dyDescent="0.25">
      <c r="A7" s="254" t="s">
        <v>39</v>
      </c>
      <c r="B7" s="8" t="s">
        <v>86</v>
      </c>
      <c r="C7" s="9">
        <f>SUM(C8,C24)</f>
        <v>903335.2975837813</v>
      </c>
      <c r="D7" s="9">
        <f>SUM(D8,D24)</f>
        <v>945619.76103258331</v>
      </c>
      <c r="E7" s="10">
        <f>SUM(E8,E24)</f>
        <v>1130732.1600000001</v>
      </c>
      <c r="F7" s="10">
        <f>SUM(F8,F24)</f>
        <v>1014010</v>
      </c>
      <c r="G7" s="11">
        <f>IF(C7=0,"",E7/C7*100)</f>
        <v>125.17302966290084</v>
      </c>
      <c r="H7" s="522">
        <f>IF(D7=0,"",E7/D7*100)</f>
        <v>119.57577523182053</v>
      </c>
      <c r="I7" s="255">
        <f>IF(E7=0,"",F7/E7*100)</f>
        <v>89.677293692610633</v>
      </c>
    </row>
    <row r="8" spans="1:9" s="12" customFormat="1" ht="22.5" customHeight="1" thickBot="1" x14ac:dyDescent="0.25">
      <c r="A8" s="256"/>
      <c r="B8" s="379" t="s">
        <v>92</v>
      </c>
      <c r="C8" s="13">
        <f>SUM(C9,C10,C11,C12,C16)</f>
        <v>903085.88758378127</v>
      </c>
      <c r="D8" s="13">
        <f>SUM(D9,D10,D11,D12,D16)</f>
        <v>945548.54860972846</v>
      </c>
      <c r="E8" s="14">
        <f t="shared" ref="E8" si="0">SUM(E9,E10,E11,E12,E16)</f>
        <v>1130732.1600000001</v>
      </c>
      <c r="F8" s="14">
        <f t="shared" ref="F8" si="1">SUM(F9,F10,F11,F12,F16)</f>
        <v>1014010</v>
      </c>
      <c r="G8" s="15">
        <f t="shared" ref="G8:G44" si="2">IF(C8=0,"",E8/C8*100)</f>
        <v>125.20759935971202</v>
      </c>
      <c r="H8" s="523">
        <f t="shared" ref="H8:I44" si="3">IF(D8=0,"",E8/D8*100)</f>
        <v>119.58478088328232</v>
      </c>
      <c r="I8" s="257">
        <f t="shared" si="3"/>
        <v>89.677293692610633</v>
      </c>
    </row>
    <row r="9" spans="1:9" s="12" customFormat="1" ht="45.75" thickTop="1" x14ac:dyDescent="0.2">
      <c r="A9" s="256"/>
      <c r="B9" s="380" t="s">
        <v>300</v>
      </c>
      <c r="C9" s="16">
        <v>691463.53440838808</v>
      </c>
      <c r="D9" s="524">
        <v>725833.95221978892</v>
      </c>
      <c r="E9" s="17">
        <v>822756.92000000016</v>
      </c>
      <c r="F9" s="17">
        <v>903752</v>
      </c>
      <c r="G9" s="18">
        <f t="shared" si="2"/>
        <v>118.98775265190895</v>
      </c>
      <c r="H9" s="525">
        <f t="shared" si="3"/>
        <v>113.35332516256584</v>
      </c>
      <c r="I9" s="258">
        <f t="shared" si="3"/>
        <v>109.844351111626</v>
      </c>
    </row>
    <row r="10" spans="1:9" s="12" customFormat="1" ht="33.75" customHeight="1" x14ac:dyDescent="0.2">
      <c r="A10" s="256"/>
      <c r="B10" s="382" t="s">
        <v>262</v>
      </c>
      <c r="C10" s="16">
        <v>40761.828920299951</v>
      </c>
      <c r="D10" s="524">
        <v>16648.170946977236</v>
      </c>
      <c r="E10" s="17">
        <v>13647.92</v>
      </c>
      <c r="F10" s="17">
        <v>18702</v>
      </c>
      <c r="G10" s="18">
        <f t="shared" si="2"/>
        <v>33.482109025787963</v>
      </c>
      <c r="H10" s="525">
        <f t="shared" si="3"/>
        <v>81.978495075929146</v>
      </c>
      <c r="I10" s="258">
        <f t="shared" si="3"/>
        <v>137.03187005785497</v>
      </c>
    </row>
    <row r="11" spans="1:9" s="12" customFormat="1" ht="20.25" customHeight="1" x14ac:dyDescent="0.2">
      <c r="A11" s="256"/>
      <c r="B11" s="382" t="s">
        <v>263</v>
      </c>
      <c r="C11" s="16"/>
      <c r="D11" s="524"/>
      <c r="E11" s="17"/>
      <c r="F11" s="381"/>
      <c r="G11" s="18" t="str">
        <f t="shared" si="2"/>
        <v/>
      </c>
      <c r="H11" s="525" t="str">
        <f t="shared" si="3"/>
        <v/>
      </c>
      <c r="I11" s="258" t="str">
        <f t="shared" si="3"/>
        <v/>
      </c>
    </row>
    <row r="12" spans="1:9" s="12" customFormat="1" ht="20.25" customHeight="1" x14ac:dyDescent="0.2">
      <c r="A12" s="256"/>
      <c r="B12" s="380" t="s">
        <v>264</v>
      </c>
      <c r="C12" s="19"/>
      <c r="D12" s="19"/>
      <c r="E12" s="19"/>
      <c r="F12" s="19"/>
      <c r="G12" s="21" t="str">
        <f t="shared" si="2"/>
        <v/>
      </c>
      <c r="H12" s="527" t="str">
        <f t="shared" si="3"/>
        <v/>
      </c>
      <c r="I12" s="259" t="str">
        <f t="shared" si="3"/>
        <v/>
      </c>
    </row>
    <row r="13" spans="1:9" s="12" customFormat="1" ht="33.75" customHeight="1" x14ac:dyDescent="0.2">
      <c r="A13" s="256"/>
      <c r="B13" s="382" t="s">
        <v>265</v>
      </c>
      <c r="C13" s="383">
        <f>SUM(C14:C15)</f>
        <v>0</v>
      </c>
      <c r="D13" s="528"/>
      <c r="E13" s="384">
        <f>SUM(E14:E15)</f>
        <v>0</v>
      </c>
      <c r="F13" s="385"/>
      <c r="G13" s="386" t="str">
        <f t="shared" si="2"/>
        <v/>
      </c>
      <c r="H13" s="529" t="str">
        <f t="shared" si="3"/>
        <v/>
      </c>
      <c r="I13" s="387" t="str">
        <f t="shared" si="3"/>
        <v/>
      </c>
    </row>
    <row r="14" spans="1:9" s="12" customFormat="1" ht="20.25" customHeight="1" x14ac:dyDescent="0.2">
      <c r="A14" s="256"/>
      <c r="B14" s="382" t="s">
        <v>266</v>
      </c>
      <c r="C14" s="388"/>
      <c r="D14" s="530"/>
      <c r="E14" s="389"/>
      <c r="F14" s="390"/>
      <c r="G14" s="391" t="str">
        <f t="shared" si="2"/>
        <v/>
      </c>
      <c r="H14" s="531" t="str">
        <f t="shared" si="3"/>
        <v/>
      </c>
      <c r="I14" s="392" t="str">
        <f t="shared" si="3"/>
        <v/>
      </c>
    </row>
    <row r="15" spans="1:9" s="12" customFormat="1" ht="20.25" customHeight="1" x14ac:dyDescent="0.2">
      <c r="A15" s="256"/>
      <c r="B15" s="382" t="s">
        <v>267</v>
      </c>
      <c r="C15" s="388"/>
      <c r="D15" s="530"/>
      <c r="E15" s="389"/>
      <c r="F15" s="390"/>
      <c r="G15" s="391" t="str">
        <f t="shared" si="2"/>
        <v/>
      </c>
      <c r="H15" s="531" t="str">
        <f t="shared" si="3"/>
        <v/>
      </c>
      <c r="I15" s="392" t="str">
        <f t="shared" si="3"/>
        <v/>
      </c>
    </row>
    <row r="16" spans="1:9" s="12" customFormat="1" ht="20.25" customHeight="1" x14ac:dyDescent="0.2">
      <c r="A16" s="256"/>
      <c r="B16" s="380" t="s">
        <v>268</v>
      </c>
      <c r="C16" s="393">
        <f>SUM(C17:C23)</f>
        <v>170860.52425509325</v>
      </c>
      <c r="D16" s="393">
        <f t="shared" ref="D16:F16" si="4">SUM(D17:D23)</f>
        <v>203066.42544296235</v>
      </c>
      <c r="E16" s="393">
        <f t="shared" si="4"/>
        <v>294327.32</v>
      </c>
      <c r="F16" s="393">
        <f t="shared" si="4"/>
        <v>91556</v>
      </c>
      <c r="G16" s="394">
        <f t="shared" si="2"/>
        <v>172.26174465002339</v>
      </c>
      <c r="H16" s="532">
        <f t="shared" si="3"/>
        <v>144.9414000162578</v>
      </c>
      <c r="I16" s="395">
        <f t="shared" si="3"/>
        <v>31.106864289730225</v>
      </c>
    </row>
    <row r="17" spans="1:13" s="12" customFormat="1" ht="20.25" customHeight="1" x14ac:dyDescent="0.2">
      <c r="A17" s="256"/>
      <c r="B17" s="380" t="s">
        <v>269</v>
      </c>
      <c r="C17" s="383"/>
      <c r="D17" s="528"/>
      <c r="E17" s="384"/>
      <c r="F17" s="385"/>
      <c r="G17" s="386" t="str">
        <f t="shared" si="2"/>
        <v/>
      </c>
      <c r="H17" s="529" t="str">
        <f t="shared" si="3"/>
        <v/>
      </c>
      <c r="I17" s="387" t="str">
        <f t="shared" si="3"/>
        <v/>
      </c>
    </row>
    <row r="18" spans="1:13" s="12" customFormat="1" ht="33.75" customHeight="1" x14ac:dyDescent="0.2">
      <c r="A18" s="256"/>
      <c r="B18" s="380" t="s">
        <v>270</v>
      </c>
      <c r="C18" s="625">
        <v>18241.136107240029</v>
      </c>
      <c r="D18" s="626">
        <v>19153.19291260203</v>
      </c>
      <c r="E18" s="627">
        <v>22045.56</v>
      </c>
      <c r="F18" s="627">
        <v>23014</v>
      </c>
      <c r="G18" s="391">
        <f t="shared" si="2"/>
        <v>120.85628806448065</v>
      </c>
      <c r="H18" s="531">
        <f t="shared" si="3"/>
        <v>115.10122672807681</v>
      </c>
      <c r="I18" s="392">
        <f t="shared" si="3"/>
        <v>104.3929026978675</v>
      </c>
    </row>
    <row r="19" spans="1:13" s="12" customFormat="1" ht="33.75" customHeight="1" x14ac:dyDescent="0.2">
      <c r="A19" s="256"/>
      <c r="B19" s="380" t="s">
        <v>271</v>
      </c>
      <c r="C19" s="388"/>
      <c r="D19" s="530"/>
      <c r="E19" s="389"/>
      <c r="F19" s="390"/>
      <c r="G19" s="391" t="str">
        <f t="shared" si="2"/>
        <v/>
      </c>
      <c r="H19" s="531" t="str">
        <f t="shared" si="3"/>
        <v/>
      </c>
      <c r="I19" s="392" t="str">
        <f t="shared" si="3"/>
        <v/>
      </c>
    </row>
    <row r="20" spans="1:13" s="12" customFormat="1" ht="20.25" customHeight="1" x14ac:dyDescent="0.2">
      <c r="A20" s="256"/>
      <c r="B20" s="380" t="s">
        <v>272</v>
      </c>
      <c r="C20" s="388"/>
      <c r="D20" s="530"/>
      <c r="E20" s="389"/>
      <c r="F20" s="390"/>
      <c r="G20" s="391" t="str">
        <f t="shared" si="2"/>
        <v/>
      </c>
      <c r="H20" s="531" t="str">
        <f t="shared" si="3"/>
        <v/>
      </c>
      <c r="I20" s="392" t="str">
        <f t="shared" si="3"/>
        <v/>
      </c>
    </row>
    <row r="21" spans="1:13" s="12" customFormat="1" ht="20.25" customHeight="1" x14ac:dyDescent="0.2">
      <c r="A21" s="256"/>
      <c r="B21" s="380" t="s">
        <v>273</v>
      </c>
      <c r="C21" s="388"/>
      <c r="D21" s="530"/>
      <c r="E21" s="389"/>
      <c r="F21" s="390"/>
      <c r="G21" s="391" t="str">
        <f t="shared" si="2"/>
        <v/>
      </c>
      <c r="H21" s="531" t="str">
        <f t="shared" si="3"/>
        <v/>
      </c>
      <c r="I21" s="392" t="str">
        <f t="shared" si="3"/>
        <v/>
      </c>
    </row>
    <row r="22" spans="1:13" s="12" customFormat="1" ht="20.25" customHeight="1" x14ac:dyDescent="0.2">
      <c r="A22" s="256"/>
      <c r="B22" s="380" t="s">
        <v>274</v>
      </c>
      <c r="C22" s="396"/>
      <c r="D22" s="533"/>
      <c r="E22" s="397"/>
      <c r="F22" s="398"/>
      <c r="G22" s="399" t="str">
        <f t="shared" si="2"/>
        <v/>
      </c>
      <c r="H22" s="534" t="str">
        <f t="shared" si="3"/>
        <v/>
      </c>
      <c r="I22" s="400" t="str">
        <f t="shared" si="3"/>
        <v/>
      </c>
    </row>
    <row r="23" spans="1:13" s="25" customFormat="1" ht="20.25" customHeight="1" thickBot="1" x14ac:dyDescent="0.25">
      <c r="A23" s="256"/>
      <c r="B23" s="380" t="s">
        <v>275</v>
      </c>
      <c r="C23" s="628">
        <v>152619.38814785323</v>
      </c>
      <c r="D23" s="629">
        <v>183913.23253036031</v>
      </c>
      <c r="E23" s="630">
        <v>272281.76</v>
      </c>
      <c r="F23" s="401">
        <v>68542</v>
      </c>
      <c r="G23" s="402">
        <f t="shared" si="2"/>
        <v>178.40574733284959</v>
      </c>
      <c r="H23" s="535">
        <f t="shared" si="3"/>
        <v>148.04903173840515</v>
      </c>
      <c r="I23" s="403">
        <f t="shared" si="3"/>
        <v>25.173188244412696</v>
      </c>
      <c r="J23" s="12"/>
      <c r="K23" s="12"/>
      <c r="L23" s="12"/>
      <c r="M23" s="12"/>
    </row>
    <row r="24" spans="1:13" s="25" customFormat="1" ht="22.5" customHeight="1" thickTop="1" thickBot="1" x14ac:dyDescent="0.25">
      <c r="A24" s="256"/>
      <c r="B24" s="404" t="s">
        <v>93</v>
      </c>
      <c r="C24" s="22">
        <v>249.41</v>
      </c>
      <c r="D24" s="536">
        <v>71.212422854867611</v>
      </c>
      <c r="E24" s="23"/>
      <c r="F24" s="405"/>
      <c r="G24" s="24">
        <f t="shared" si="2"/>
        <v>0</v>
      </c>
      <c r="H24" s="537">
        <f t="shared" si="3"/>
        <v>0</v>
      </c>
      <c r="I24" s="260" t="str">
        <f t="shared" si="3"/>
        <v/>
      </c>
      <c r="J24" s="12"/>
      <c r="K24" s="12"/>
      <c r="L24" s="12"/>
      <c r="M24" s="12"/>
    </row>
    <row r="25" spans="1:13" s="12" customFormat="1" ht="22.5" customHeight="1" thickTop="1" thickBot="1" x14ac:dyDescent="0.25">
      <c r="A25" s="254" t="s">
        <v>40</v>
      </c>
      <c r="B25" s="406" t="s">
        <v>87</v>
      </c>
      <c r="C25" s="9">
        <f>SUM(C26,C39)</f>
        <v>941703.57127413887</v>
      </c>
      <c r="D25" s="9">
        <f t="shared" ref="D25:F25" si="5">SUM(D26,D39)</f>
        <v>944254.82573495258</v>
      </c>
      <c r="E25" s="9">
        <f t="shared" si="5"/>
        <v>1036571.51</v>
      </c>
      <c r="F25" s="9">
        <f t="shared" si="5"/>
        <v>914400</v>
      </c>
      <c r="G25" s="11">
        <f t="shared" si="2"/>
        <v>110.07407655866731</v>
      </c>
      <c r="H25" s="522">
        <f t="shared" si="3"/>
        <v>109.77667063477207</v>
      </c>
      <c r="I25" s="255">
        <f t="shared" si="3"/>
        <v>88.213885021786879</v>
      </c>
      <c r="J25" s="639"/>
      <c r="K25" s="639"/>
    </row>
    <row r="26" spans="1:13" s="12" customFormat="1" ht="22.5" customHeight="1" thickBot="1" x14ac:dyDescent="0.25">
      <c r="A26" s="261"/>
      <c r="B26" s="379" t="s">
        <v>97</v>
      </c>
      <c r="C26" s="13">
        <f>SUM(C27,C28,C32,C35,C36,C37,C38)</f>
        <v>936200.75127413892</v>
      </c>
      <c r="D26" s="13">
        <f t="shared" ref="D26:F26" si="6">SUM(D27,D28,D32,D35,D36,D37,D38)</f>
        <v>942747.18295839138</v>
      </c>
      <c r="E26" s="13">
        <f t="shared" si="6"/>
        <v>1032624.58</v>
      </c>
      <c r="F26" s="13">
        <f t="shared" si="6"/>
        <v>912995</v>
      </c>
      <c r="G26" s="15">
        <f t="shared" si="2"/>
        <v>110.29948209234306</v>
      </c>
      <c r="H26" s="523">
        <f t="shared" si="3"/>
        <v>109.53356304492669</v>
      </c>
      <c r="I26" s="257">
        <f t="shared" si="3"/>
        <v>88.414997830092332</v>
      </c>
    </row>
    <row r="27" spans="1:13" s="12" customFormat="1" ht="33.75" customHeight="1" thickTop="1" x14ac:dyDescent="0.2">
      <c r="A27" s="256"/>
      <c r="B27" s="407" t="s">
        <v>99</v>
      </c>
      <c r="C27" s="26"/>
      <c r="D27" s="538"/>
      <c r="E27" s="27"/>
      <c r="F27" s="408"/>
      <c r="G27" s="28" t="str">
        <f t="shared" si="2"/>
        <v/>
      </c>
      <c r="H27" s="539" t="str">
        <f t="shared" si="3"/>
        <v/>
      </c>
      <c r="I27" s="262" t="str">
        <f t="shared" si="3"/>
        <v/>
      </c>
    </row>
    <row r="28" spans="1:13" s="12" customFormat="1" ht="20.25" customHeight="1" x14ac:dyDescent="0.2">
      <c r="A28" s="256"/>
      <c r="B28" s="407" t="s">
        <v>156</v>
      </c>
      <c r="C28" s="16">
        <f>SUM(C29:C31)</f>
        <v>444673.76127413893</v>
      </c>
      <c r="D28" s="16">
        <f t="shared" ref="D28:F28" si="7">SUM(D29:D31)</f>
        <v>459353.4624062645</v>
      </c>
      <c r="E28" s="16">
        <f t="shared" si="7"/>
        <v>470347.74</v>
      </c>
      <c r="F28" s="16">
        <f t="shared" si="7"/>
        <v>510497</v>
      </c>
      <c r="G28" s="18">
        <f t="shared" si="2"/>
        <v>105.77366621594595</v>
      </c>
      <c r="H28" s="525">
        <f t="shared" si="3"/>
        <v>102.39342434389052</v>
      </c>
      <c r="I28" s="258">
        <f t="shared" si="3"/>
        <v>108.53608013509324</v>
      </c>
    </row>
    <row r="29" spans="1:13" s="12" customFormat="1" ht="20.25" customHeight="1" x14ac:dyDescent="0.2">
      <c r="A29" s="256"/>
      <c r="B29" s="382" t="s">
        <v>276</v>
      </c>
      <c r="C29" s="409">
        <v>329128.03000000003</v>
      </c>
      <c r="D29" s="540">
        <v>361229.41296701838</v>
      </c>
      <c r="E29" s="410">
        <v>350935.25</v>
      </c>
      <c r="F29" s="411">
        <v>339895</v>
      </c>
      <c r="G29" s="386">
        <f t="shared" si="2"/>
        <v>106.62575594062893</v>
      </c>
      <c r="H29" s="529">
        <f t="shared" si="3"/>
        <v>97.150242312090384</v>
      </c>
      <c r="I29" s="387">
        <f t="shared" si="3"/>
        <v>96.854049286869866</v>
      </c>
    </row>
    <row r="30" spans="1:13" s="12" customFormat="1" ht="20.25" customHeight="1" x14ac:dyDescent="0.2">
      <c r="A30" s="256"/>
      <c r="B30" s="382" t="s">
        <v>277</v>
      </c>
      <c r="C30" s="388">
        <v>6943.2012741389608</v>
      </c>
      <c r="D30" s="530">
        <v>7292.3360541509064</v>
      </c>
      <c r="E30" s="389">
        <v>8576.2800000000007</v>
      </c>
      <c r="F30" s="412">
        <v>10024</v>
      </c>
      <c r="G30" s="391">
        <f t="shared" si="2"/>
        <v>123.52054421846729</v>
      </c>
      <c r="H30" s="531">
        <f t="shared" si="3"/>
        <v>117.60675778399235</v>
      </c>
      <c r="I30" s="392">
        <f t="shared" si="3"/>
        <v>116.88051229670673</v>
      </c>
    </row>
    <row r="31" spans="1:13" s="12" customFormat="1" ht="20.25" customHeight="1" x14ac:dyDescent="0.2">
      <c r="A31" s="256"/>
      <c r="B31" s="382" t="s">
        <v>278</v>
      </c>
      <c r="C31" s="388">
        <v>108602.53</v>
      </c>
      <c r="D31" s="530">
        <v>90831.713385095238</v>
      </c>
      <c r="E31" s="389">
        <v>110836.20999999999</v>
      </c>
      <c r="F31" s="412">
        <v>160578</v>
      </c>
      <c r="G31" s="391">
        <f t="shared" si="2"/>
        <v>102.05674766508662</v>
      </c>
      <c r="H31" s="531">
        <f t="shared" si="3"/>
        <v>122.0236918025454</v>
      </c>
      <c r="I31" s="392">
        <f t="shared" si="3"/>
        <v>144.878645706128</v>
      </c>
    </row>
    <row r="32" spans="1:13" s="12" customFormat="1" ht="20.25" customHeight="1" x14ac:dyDescent="0.2">
      <c r="A32" s="256"/>
      <c r="B32" s="407" t="s">
        <v>100</v>
      </c>
      <c r="C32" s="413">
        <f>SUM(C33:C34)</f>
        <v>339260.4460893225</v>
      </c>
      <c r="D32" s="413">
        <f t="shared" ref="D32" si="8">SUM(D33:D34)</f>
        <v>327604.12821023294</v>
      </c>
      <c r="E32" s="413">
        <f>SUM(E33:E34)</f>
        <v>312178.5</v>
      </c>
      <c r="F32" s="413">
        <f>SUM(F33:F34)</f>
        <v>351575</v>
      </c>
      <c r="G32" s="394">
        <f t="shared" si="2"/>
        <v>92.017358226843754</v>
      </c>
      <c r="H32" s="532">
        <f t="shared" si="3"/>
        <v>95.291381615211563</v>
      </c>
      <c r="I32" s="395">
        <f t="shared" si="3"/>
        <v>112.61986331537885</v>
      </c>
    </row>
    <row r="33" spans="1:13" s="12" customFormat="1" ht="20.25" customHeight="1" x14ac:dyDescent="0.2">
      <c r="A33" s="256"/>
      <c r="B33" s="382" t="s">
        <v>279</v>
      </c>
      <c r="C33" s="409">
        <v>314941.48000000004</v>
      </c>
      <c r="D33" s="540">
        <v>305485.14665870328</v>
      </c>
      <c r="E33" s="410">
        <v>279114.45</v>
      </c>
      <c r="F33" s="411">
        <f>-17+312000</f>
        <v>311983</v>
      </c>
      <c r="G33" s="386">
        <f t="shared" si="2"/>
        <v>88.62422631658427</v>
      </c>
      <c r="H33" s="529">
        <f t="shared" si="3"/>
        <v>91.367601028352013</v>
      </c>
      <c r="I33" s="387">
        <f t="shared" si="3"/>
        <v>111.77601159667657</v>
      </c>
      <c r="J33" s="25"/>
      <c r="K33" s="25"/>
      <c r="L33" s="25"/>
      <c r="M33" s="25"/>
    </row>
    <row r="34" spans="1:13" s="12" customFormat="1" ht="33.75" customHeight="1" x14ac:dyDescent="0.2">
      <c r="A34" s="256"/>
      <c r="B34" s="382" t="s">
        <v>301</v>
      </c>
      <c r="C34" s="388">
        <v>24318.96608932245</v>
      </c>
      <c r="D34" s="530">
        <v>22118.981551529643</v>
      </c>
      <c r="E34" s="389">
        <v>33064.050000000003</v>
      </c>
      <c r="F34" s="412">
        <f>17+39575</f>
        <v>39592</v>
      </c>
      <c r="G34" s="391">
        <f t="shared" si="2"/>
        <v>135.95993299450834</v>
      </c>
      <c r="H34" s="531">
        <f t="shared" si="3"/>
        <v>149.48269622166873</v>
      </c>
      <c r="I34" s="392">
        <f t="shared" si="3"/>
        <v>119.74334662571584</v>
      </c>
      <c r="J34" s="25"/>
      <c r="K34" s="25"/>
      <c r="L34" s="25"/>
      <c r="M34" s="25"/>
    </row>
    <row r="35" spans="1:13" s="12" customFormat="1" ht="20.25" customHeight="1" x14ac:dyDescent="0.2">
      <c r="A35" s="256"/>
      <c r="B35" s="407" t="s">
        <v>94</v>
      </c>
      <c r="C35" s="413">
        <v>4703.71</v>
      </c>
      <c r="D35" s="541">
        <v>2981.9032450726659</v>
      </c>
      <c r="E35" s="414">
        <v>2412.48</v>
      </c>
      <c r="F35" s="415">
        <v>875</v>
      </c>
      <c r="G35" s="394">
        <f t="shared" si="2"/>
        <v>51.288876227488508</v>
      </c>
      <c r="H35" s="532">
        <f t="shared" si="3"/>
        <v>80.904033488893774</v>
      </c>
      <c r="I35" s="395">
        <f t="shared" si="3"/>
        <v>36.269730733519033</v>
      </c>
    </row>
    <row r="36" spans="1:13" s="12" customFormat="1" ht="33.75" customHeight="1" x14ac:dyDescent="0.2">
      <c r="A36" s="256"/>
      <c r="B36" s="407" t="s">
        <v>95</v>
      </c>
      <c r="C36" s="19"/>
      <c r="D36" s="526"/>
      <c r="E36" s="20"/>
      <c r="F36" s="416"/>
      <c r="G36" s="21" t="str">
        <f t="shared" si="2"/>
        <v/>
      </c>
      <c r="H36" s="527" t="str">
        <f t="shared" si="3"/>
        <v/>
      </c>
      <c r="I36" s="259" t="str">
        <f t="shared" si="3"/>
        <v/>
      </c>
    </row>
    <row r="37" spans="1:13" s="12" customFormat="1" ht="20.25" customHeight="1" x14ac:dyDescent="0.2">
      <c r="A37" s="256"/>
      <c r="B37" s="407" t="s">
        <v>96</v>
      </c>
      <c r="C37" s="19"/>
      <c r="D37" s="526"/>
      <c r="E37" s="20"/>
      <c r="F37" s="416"/>
      <c r="G37" s="21" t="str">
        <f t="shared" si="2"/>
        <v/>
      </c>
      <c r="H37" s="527" t="str">
        <f t="shared" si="3"/>
        <v/>
      </c>
      <c r="I37" s="259" t="str">
        <f t="shared" si="3"/>
        <v/>
      </c>
    </row>
    <row r="38" spans="1:13" s="12" customFormat="1" ht="20.25" customHeight="1" thickBot="1" x14ac:dyDescent="0.25">
      <c r="A38" s="256"/>
      <c r="B38" s="407" t="s">
        <v>101</v>
      </c>
      <c r="C38" s="102">
        <v>147562.83391067752</v>
      </c>
      <c r="D38" s="542">
        <v>152807.68909682127</v>
      </c>
      <c r="E38" s="103">
        <v>247685.86</v>
      </c>
      <c r="F38" s="417">
        <v>50048</v>
      </c>
      <c r="G38" s="104">
        <f t="shared" si="2"/>
        <v>167.85111361437308</v>
      </c>
      <c r="H38" s="543">
        <f t="shared" si="3"/>
        <v>162.08991933845846</v>
      </c>
      <c r="I38" s="263">
        <f t="shared" si="3"/>
        <v>20.20624027548444</v>
      </c>
    </row>
    <row r="39" spans="1:13" s="25" customFormat="1" ht="20.25" customHeight="1" thickTop="1" x14ac:dyDescent="0.2">
      <c r="A39" s="264"/>
      <c r="B39" s="404" t="s">
        <v>98</v>
      </c>
      <c r="C39" s="26">
        <v>5502.82</v>
      </c>
      <c r="D39" s="538">
        <v>1507.642776561152</v>
      </c>
      <c r="E39" s="27">
        <v>3946.9300000000003</v>
      </c>
      <c r="F39" s="408">
        <f>-95+1500</f>
        <v>1405</v>
      </c>
      <c r="G39" s="28">
        <f t="shared" si="2"/>
        <v>71.725587971258392</v>
      </c>
      <c r="H39" s="539">
        <f t="shared" si="3"/>
        <v>261.79477402483394</v>
      </c>
      <c r="I39" s="262">
        <f t="shared" si="3"/>
        <v>35.597287005343389</v>
      </c>
      <c r="J39" s="12"/>
      <c r="K39" s="12"/>
      <c r="L39" s="12"/>
      <c r="M39" s="12"/>
    </row>
    <row r="40" spans="1:13" s="33" customFormat="1" ht="20.25" customHeight="1" x14ac:dyDescent="0.2">
      <c r="A40" s="265" t="s">
        <v>45</v>
      </c>
      <c r="B40" s="418" t="s">
        <v>10</v>
      </c>
      <c r="C40" s="30">
        <f>IF((C7-C25)&gt;0,C7-C25,0)</f>
        <v>0</v>
      </c>
      <c r="D40" s="31">
        <f t="shared" ref="D40" si="9">IF((D7-D25)&gt;0,D7-D25,0)</f>
        <v>1364.9352976307273</v>
      </c>
      <c r="E40" s="31">
        <f>IF((E7-E25)&gt;0,E7-E25,0)</f>
        <v>94160.65000000014</v>
      </c>
      <c r="F40" s="31">
        <f t="shared" ref="F40" si="10">IF((F7-F25)&gt;0,F7-F25,0)</f>
        <v>99610</v>
      </c>
      <c r="G40" s="32" t="str">
        <f t="shared" si="2"/>
        <v/>
      </c>
      <c r="H40" s="544">
        <f t="shared" si="3"/>
        <v>6898.5431150799186</v>
      </c>
      <c r="I40" s="266">
        <f t="shared" si="3"/>
        <v>105.78729012597073</v>
      </c>
      <c r="J40" s="12"/>
      <c r="K40" s="12"/>
      <c r="L40" s="12"/>
      <c r="M40" s="12"/>
    </row>
    <row r="41" spans="1:13" s="33" customFormat="1" ht="20.25" customHeight="1" x14ac:dyDescent="0.2">
      <c r="A41" s="265" t="s">
        <v>88</v>
      </c>
      <c r="B41" s="418" t="s">
        <v>11</v>
      </c>
      <c r="C41" s="30">
        <f>IF((C25-C7)&gt;0,C25-C7,0)</f>
        <v>38368.273690357571</v>
      </c>
      <c r="D41" s="31">
        <f t="shared" ref="D41" si="11">IF((D25-D7)&gt;0,D25-D7,0)</f>
        <v>0</v>
      </c>
      <c r="E41" s="31">
        <f>IF((E25-E7)&gt;0,E25-E7,0)</f>
        <v>0</v>
      </c>
      <c r="F41" s="31">
        <f t="shared" ref="F41" si="12">IF((F25-F7)&gt;0,F25-F7,0)</f>
        <v>0</v>
      </c>
      <c r="G41" s="32">
        <f t="shared" si="2"/>
        <v>0</v>
      </c>
      <c r="H41" s="544" t="str">
        <f t="shared" si="3"/>
        <v/>
      </c>
      <c r="I41" s="266" t="str">
        <f t="shared" si="3"/>
        <v/>
      </c>
      <c r="J41" s="12"/>
      <c r="K41" s="12"/>
      <c r="L41" s="12"/>
      <c r="M41" s="12"/>
    </row>
    <row r="42" spans="1:13" s="33" customFormat="1" ht="20.25" customHeight="1" x14ac:dyDescent="0.2">
      <c r="A42" s="265" t="s">
        <v>89</v>
      </c>
      <c r="B42" s="418" t="s">
        <v>12</v>
      </c>
      <c r="C42" s="34"/>
      <c r="D42" s="35"/>
      <c r="E42" s="35"/>
      <c r="F42" s="35"/>
      <c r="G42" s="32" t="str">
        <f t="shared" si="2"/>
        <v/>
      </c>
      <c r="H42" s="544" t="str">
        <f t="shared" si="3"/>
        <v/>
      </c>
      <c r="I42" s="266" t="str">
        <f t="shared" si="3"/>
        <v/>
      </c>
      <c r="J42" s="12"/>
      <c r="K42" s="12"/>
      <c r="L42" s="12"/>
      <c r="M42" s="12"/>
    </row>
    <row r="43" spans="1:13" s="33" customFormat="1" ht="20.25" customHeight="1" x14ac:dyDescent="0.2">
      <c r="A43" s="265" t="s">
        <v>90</v>
      </c>
      <c r="B43" s="418" t="s">
        <v>32</v>
      </c>
      <c r="C43" s="30">
        <f>IF((C7-C25-C42)&gt;0,C7-C25-C42,0)</f>
        <v>0</v>
      </c>
      <c r="D43" s="31">
        <f t="shared" ref="D43" si="13">IF((D7-D25-D42)&gt;0,D7-D25-D42,0)</f>
        <v>1364.9352976307273</v>
      </c>
      <c r="E43" s="31">
        <f>IF((E7-E25-E42)&gt;0,E7-E25-E42,0)</f>
        <v>94160.65000000014</v>
      </c>
      <c r="F43" s="31">
        <f t="shared" ref="F43" si="14">IF((F7-F25-F42)&gt;0,F7-F25-F42,0)</f>
        <v>99610</v>
      </c>
      <c r="G43" s="32" t="str">
        <f t="shared" si="2"/>
        <v/>
      </c>
      <c r="H43" s="544">
        <f t="shared" si="3"/>
        <v>6898.5431150799186</v>
      </c>
      <c r="I43" s="266">
        <f t="shared" si="3"/>
        <v>105.78729012597073</v>
      </c>
      <c r="J43" s="12"/>
      <c r="K43" s="12"/>
      <c r="L43" s="12"/>
      <c r="M43" s="12"/>
    </row>
    <row r="44" spans="1:13" s="33" customFormat="1" ht="20.25" customHeight="1" thickBot="1" x14ac:dyDescent="0.25">
      <c r="A44" s="267" t="s">
        <v>91</v>
      </c>
      <c r="B44" s="419" t="s">
        <v>33</v>
      </c>
      <c r="C44" s="268">
        <f>IF((C25-C7-C42)&gt;0,C25-C7-C42,0)</f>
        <v>38368.273690357571</v>
      </c>
      <c r="D44" s="269">
        <f t="shared" ref="D44" si="15">IF((D25-D7-D42)&gt;0,D25-D7-D42,0)</f>
        <v>0</v>
      </c>
      <c r="E44" s="269">
        <f>IF((E25-E7-E42)&gt;0,E25-E7-E42,0)</f>
        <v>0</v>
      </c>
      <c r="F44" s="269">
        <f t="shared" ref="F44" si="16">IF((F25-F7-F42)&gt;0,F25-F7-F42,0)</f>
        <v>0</v>
      </c>
      <c r="G44" s="270">
        <f t="shared" si="2"/>
        <v>0</v>
      </c>
      <c r="H44" s="545" t="str">
        <f t="shared" si="3"/>
        <v/>
      </c>
      <c r="I44" s="271" t="str">
        <f t="shared" si="3"/>
        <v/>
      </c>
      <c r="J44" s="12"/>
      <c r="K44" s="12"/>
      <c r="L44" s="12"/>
      <c r="M44" s="12"/>
    </row>
    <row r="45" spans="1:13" ht="15" x14ac:dyDescent="0.2">
      <c r="A45" s="712"/>
      <c r="B45" s="712"/>
      <c r="C45" s="712"/>
      <c r="D45" s="712"/>
      <c r="E45" s="712"/>
      <c r="F45" s="712"/>
      <c r="J45" s="12"/>
      <c r="K45" s="12"/>
      <c r="L45" s="12"/>
      <c r="M45" s="12"/>
    </row>
    <row r="46" spans="1:13" ht="18" customHeight="1" x14ac:dyDescent="0.2">
      <c r="A46" s="703"/>
      <c r="B46" s="703"/>
      <c r="C46" s="703"/>
      <c r="D46" s="703"/>
      <c r="E46" s="703"/>
      <c r="F46" s="703"/>
      <c r="J46" s="12"/>
      <c r="K46" s="12"/>
      <c r="L46" s="12"/>
      <c r="M46" s="12"/>
    </row>
    <row r="47" spans="1:13" ht="15" x14ac:dyDescent="0.2">
      <c r="J47" s="12"/>
      <c r="K47" s="12"/>
      <c r="L47" s="12"/>
      <c r="M47" s="12"/>
    </row>
    <row r="48" spans="1:13" ht="15" x14ac:dyDescent="0.2">
      <c r="J48" s="12"/>
      <c r="K48" s="12"/>
      <c r="L48" s="12"/>
      <c r="M48" s="12"/>
    </row>
    <row r="49" spans="10:13" ht="14.25" x14ac:dyDescent="0.2">
      <c r="J49" s="25"/>
      <c r="K49" s="25"/>
      <c r="L49" s="25"/>
      <c r="M49" s="25"/>
    </row>
    <row r="50" spans="10:13" x14ac:dyDescent="0.2">
      <c r="J50" s="33"/>
      <c r="K50" s="33"/>
      <c r="L50" s="33"/>
      <c r="M50" s="33"/>
    </row>
    <row r="51" spans="10:13" x14ac:dyDescent="0.2">
      <c r="J51" s="33"/>
      <c r="K51" s="33"/>
      <c r="L51" s="33"/>
      <c r="M51" s="33"/>
    </row>
    <row r="52" spans="10:13" x14ac:dyDescent="0.2">
      <c r="J52" s="33"/>
      <c r="K52" s="33"/>
      <c r="L52" s="33"/>
      <c r="M52" s="33"/>
    </row>
    <row r="53" spans="10:13" x14ac:dyDescent="0.2">
      <c r="J53" s="33"/>
      <c r="K53" s="33"/>
      <c r="L53" s="33"/>
      <c r="M53" s="33"/>
    </row>
    <row r="54" spans="10:13" x14ac:dyDescent="0.2">
      <c r="J54" s="33"/>
      <c r="K54" s="33"/>
      <c r="L54" s="33"/>
      <c r="M54" s="33"/>
    </row>
  </sheetData>
  <sheetProtection formatCells="0" formatColumns="0"/>
  <mergeCells count="6">
    <mergeCell ref="A46:F46"/>
    <mergeCell ref="A2:I2"/>
    <mergeCell ref="A4:A5"/>
    <mergeCell ref="B4:B5"/>
    <mergeCell ref="G4:I4"/>
    <mergeCell ref="A45:F45"/>
  </mergeCells>
  <pageMargins left="0.98425196850393704" right="0.98425196850393704" top="0.82677165354330717" bottom="0.98425196850393704" header="0.51181102362204722" footer="0.59055118110236227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R75"/>
  <sheetViews>
    <sheetView showGridLines="0" showZeros="0" zoomScale="90" zoomScaleNormal="90" zoomScaleSheetLayoutView="100" workbookViewId="0">
      <selection activeCell="A3" sqref="A3:N73"/>
    </sheetView>
  </sheetViews>
  <sheetFormatPr defaultColWidth="9.140625" defaultRowHeight="12" x14ac:dyDescent="0.2"/>
  <cols>
    <col min="1" max="1" width="5.28515625" style="138" customWidth="1"/>
    <col min="2" max="2" width="3" style="109" customWidth="1"/>
    <col min="3" max="3" width="43.28515625" style="110" customWidth="1"/>
    <col min="4" max="4" width="14.28515625" style="139" customWidth="1"/>
    <col min="5" max="5" width="6.140625" style="140" customWidth="1"/>
    <col min="6" max="6" width="10.42578125" style="140" customWidth="1"/>
    <col min="7" max="7" width="6.140625" style="140" customWidth="1"/>
    <col min="8" max="8" width="12" style="140" customWidth="1"/>
    <col min="9" max="9" width="6.85546875" style="140" customWidth="1"/>
    <col min="10" max="10" width="14.28515625" style="139" customWidth="1"/>
    <col min="11" max="11" width="6.140625" style="140" customWidth="1"/>
    <col min="12" max="13" width="6.85546875" style="140" customWidth="1"/>
    <col min="14" max="14" width="7.28515625" style="140" customWidth="1"/>
    <col min="15" max="15" width="9.140625" style="105"/>
    <col min="16" max="16" width="13.5703125" style="105" customWidth="1"/>
    <col min="17" max="17" width="10" style="105" customWidth="1"/>
    <col min="18" max="16384" width="9.140625" style="105"/>
  </cols>
  <sheetData>
    <row r="1" spans="1:18" s="115" customFormat="1" ht="21.75" customHeight="1" x14ac:dyDescent="0.2">
      <c r="A1" s="715" t="str">
        <f>'1-Zaposlenost'!$A$1</f>
        <v>Trgovačko društvo: MORSKI LAV d.o.o.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</row>
    <row r="2" spans="1:18" ht="11.25" hidden="1" customHeight="1" x14ac:dyDescent="0.2">
      <c r="A2" s="106"/>
      <c r="B2" s="107"/>
      <c r="C2" s="107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7"/>
    </row>
    <row r="3" spans="1:18" ht="15.75" x14ac:dyDescent="0.25">
      <c r="A3" s="716" t="s">
        <v>352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420"/>
      <c r="P3" s="420"/>
      <c r="Q3" s="420"/>
    </row>
    <row r="4" spans="1:18" ht="12.75" customHeight="1" x14ac:dyDescent="0.3">
      <c r="B4" s="571"/>
      <c r="C4" s="572"/>
      <c r="D4" s="573"/>
      <c r="E4" s="574"/>
      <c r="F4" s="574"/>
      <c r="G4" s="574"/>
      <c r="H4" s="574"/>
      <c r="I4" s="574"/>
      <c r="J4" s="573"/>
      <c r="N4" s="562" t="s">
        <v>339</v>
      </c>
    </row>
    <row r="5" spans="1:18" ht="14.25" customHeight="1" thickBot="1" x14ac:dyDescent="0.25">
      <c r="A5" s="576" t="s">
        <v>335</v>
      </c>
      <c r="E5" s="717"/>
      <c r="F5" s="717"/>
      <c r="G5" s="717"/>
      <c r="H5" s="717"/>
      <c r="I5" s="717"/>
      <c r="J5" s="717"/>
      <c r="N5" s="617" t="s">
        <v>280</v>
      </c>
    </row>
    <row r="6" spans="1:18" s="112" customFormat="1" ht="13.5" customHeight="1" x14ac:dyDescent="0.2">
      <c r="A6" s="718" t="s">
        <v>102</v>
      </c>
      <c r="B6" s="721" t="s">
        <v>103</v>
      </c>
      <c r="C6" s="722"/>
      <c r="D6" s="727" t="s">
        <v>104</v>
      </c>
      <c r="E6" s="727"/>
      <c r="F6" s="727"/>
      <c r="G6" s="727"/>
      <c r="H6" s="727"/>
      <c r="I6" s="727"/>
      <c r="J6" s="727"/>
      <c r="K6" s="728"/>
      <c r="L6" s="729" t="s">
        <v>2</v>
      </c>
      <c r="M6" s="730"/>
      <c r="N6" s="731"/>
      <c r="O6" s="111"/>
    </row>
    <row r="7" spans="1:18" s="112" customFormat="1" ht="38.25" customHeight="1" x14ac:dyDescent="0.2">
      <c r="A7" s="719"/>
      <c r="B7" s="723"/>
      <c r="C7" s="724"/>
      <c r="D7" s="735" t="s">
        <v>368</v>
      </c>
      <c r="E7" s="736"/>
      <c r="F7" s="735" t="s">
        <v>361</v>
      </c>
      <c r="G7" s="737"/>
      <c r="H7" s="735" t="s">
        <v>362</v>
      </c>
      <c r="I7" s="736"/>
      <c r="J7" s="735" t="s">
        <v>353</v>
      </c>
      <c r="K7" s="736"/>
      <c r="L7" s="732"/>
      <c r="M7" s="733"/>
      <c r="N7" s="734"/>
      <c r="O7" s="111"/>
      <c r="P7" s="105"/>
      <c r="Q7" s="105"/>
      <c r="R7" s="115"/>
    </row>
    <row r="8" spans="1:18" s="112" customFormat="1" ht="13.15" customHeight="1" x14ac:dyDescent="0.2">
      <c r="A8" s="720"/>
      <c r="B8" s="725"/>
      <c r="C8" s="726"/>
      <c r="D8" s="575" t="s">
        <v>13</v>
      </c>
      <c r="E8" s="577" t="s">
        <v>6</v>
      </c>
      <c r="F8" s="577" t="s">
        <v>13</v>
      </c>
      <c r="G8" s="577" t="s">
        <v>6</v>
      </c>
      <c r="H8" s="575" t="s">
        <v>13</v>
      </c>
      <c r="I8" s="577" t="s">
        <v>105</v>
      </c>
      <c r="J8" s="575" t="s">
        <v>13</v>
      </c>
      <c r="K8" s="578" t="s">
        <v>105</v>
      </c>
      <c r="L8" s="579" t="s">
        <v>9</v>
      </c>
      <c r="M8" s="581" t="s">
        <v>108</v>
      </c>
      <c r="N8" s="580" t="s">
        <v>302</v>
      </c>
      <c r="O8" s="111"/>
      <c r="P8" s="105"/>
      <c r="Q8" s="105"/>
      <c r="R8" s="115"/>
    </row>
    <row r="9" spans="1:18" s="429" customFormat="1" ht="11.25" customHeight="1" thickBot="1" x14ac:dyDescent="0.25">
      <c r="A9" s="421">
        <v>1</v>
      </c>
      <c r="B9" s="422"/>
      <c r="C9" s="423">
        <v>2</v>
      </c>
      <c r="D9" s="424">
        <v>3</v>
      </c>
      <c r="E9" s="425">
        <v>4</v>
      </c>
      <c r="F9" s="425">
        <v>5</v>
      </c>
      <c r="G9" s="425">
        <v>6</v>
      </c>
      <c r="H9" s="425">
        <v>7</v>
      </c>
      <c r="I9" s="425">
        <v>8</v>
      </c>
      <c r="J9" s="424">
        <v>9</v>
      </c>
      <c r="K9" s="426">
        <v>10</v>
      </c>
      <c r="L9" s="427">
        <v>11</v>
      </c>
      <c r="M9" s="425">
        <v>12</v>
      </c>
      <c r="N9" s="428">
        <v>13</v>
      </c>
      <c r="P9" s="105"/>
      <c r="Q9" s="105"/>
      <c r="R9" s="115"/>
    </row>
    <row r="10" spans="1:18" s="115" customFormat="1" ht="20.25" customHeight="1" thickTop="1" x14ac:dyDescent="0.2">
      <c r="A10" s="430"/>
      <c r="B10" s="113"/>
      <c r="C10" s="237" t="s">
        <v>34</v>
      </c>
      <c r="D10" s="713"/>
      <c r="E10" s="713"/>
      <c r="F10" s="597"/>
      <c r="G10" s="597"/>
      <c r="H10" s="597"/>
      <c r="I10" s="597"/>
      <c r="J10" s="713"/>
      <c r="K10" s="714"/>
      <c r="L10" s="431"/>
      <c r="M10" s="546"/>
      <c r="N10" s="432"/>
      <c r="O10" s="114"/>
      <c r="P10" s="105"/>
      <c r="Q10" s="105"/>
    </row>
    <row r="11" spans="1:18" s="115" customFormat="1" ht="18" customHeight="1" x14ac:dyDescent="0.2">
      <c r="A11" s="433">
        <v>1</v>
      </c>
      <c r="B11" s="116" t="s">
        <v>307</v>
      </c>
      <c r="C11" s="234" t="s">
        <v>157</v>
      </c>
      <c r="D11" s="117"/>
      <c r="E11" s="118" t="str">
        <f t="shared" ref="E11:I25" si="0">IF(D11=0,"",100*D11/$D$26)</f>
        <v/>
      </c>
      <c r="F11" s="118"/>
      <c r="G11" s="118" t="str">
        <f t="shared" si="0"/>
        <v/>
      </c>
      <c r="H11" s="118"/>
      <c r="I11" s="118" t="str">
        <f t="shared" si="0"/>
        <v/>
      </c>
      <c r="J11" s="117"/>
      <c r="K11" s="434" t="str">
        <f t="shared" ref="K11" si="1">IF(J11=0,"",100*J11/aktiva1)</f>
        <v/>
      </c>
      <c r="L11" s="435" t="str">
        <f>IF(D11=0," ",IF(((H11/D11)*100)&gt;=1000,"...",H11/D11*100))</f>
        <v xml:space="preserve"> </v>
      </c>
      <c r="M11" s="118" t="str">
        <f>IF(F11=0," ",IF(((H11/F11)*100)&gt;=1000,"...",H11/F11*100))</f>
        <v xml:space="preserve"> </v>
      </c>
      <c r="N11" s="436" t="str">
        <f t="shared" ref="N11:N73" si="2">IF(H11=0," ",IF(((J11/H11)*100)&gt;=1000,"...",J11/H11*100))</f>
        <v xml:space="preserve"> </v>
      </c>
      <c r="O11" s="114"/>
      <c r="P11" s="105"/>
      <c r="Q11" s="105"/>
    </row>
    <row r="12" spans="1:18" s="120" customFormat="1" ht="18" customHeight="1" x14ac:dyDescent="0.2">
      <c r="A12" s="433">
        <f>A11+1</f>
        <v>2</v>
      </c>
      <c r="B12" s="116" t="s">
        <v>308</v>
      </c>
      <c r="C12" s="234" t="s">
        <v>158</v>
      </c>
      <c r="D12" s="117"/>
      <c r="E12" s="118" t="str">
        <f t="shared" si="0"/>
        <v/>
      </c>
      <c r="F12" s="118"/>
      <c r="G12" s="118" t="str">
        <f t="shared" si="0"/>
        <v/>
      </c>
      <c r="H12" s="632"/>
      <c r="I12" s="118" t="str">
        <f t="shared" si="0"/>
        <v/>
      </c>
      <c r="J12" s="117"/>
      <c r="K12" s="434" t="str">
        <f t="shared" ref="K12:K26" si="3">IF(J12=0,"",100*J12/aktiva1)</f>
        <v/>
      </c>
      <c r="L12" s="435" t="str">
        <f t="shared" ref="L12:L73" si="4">IF(D12=0," ",IF(((H12/D12)*100)&gt;=1000,"...",H12/D12*100))</f>
        <v xml:space="preserve"> </v>
      </c>
      <c r="M12" s="118" t="str">
        <f t="shared" ref="M12:M73" si="5">IF(F12=0," ",IF(((H12/F12)*100)&gt;=1000,"...",H12/F12*100))</f>
        <v xml:space="preserve"> </v>
      </c>
      <c r="N12" s="436" t="str">
        <f t="shared" si="2"/>
        <v xml:space="preserve"> </v>
      </c>
      <c r="O12" s="119"/>
      <c r="P12" s="105"/>
      <c r="Q12" s="105"/>
      <c r="R12" s="115"/>
    </row>
    <row r="13" spans="1:18" s="115" customFormat="1" ht="18" customHeight="1" x14ac:dyDescent="0.2">
      <c r="A13" s="437">
        <f>A12+1</f>
        <v>3</v>
      </c>
      <c r="B13" s="121"/>
      <c r="C13" s="236" t="s">
        <v>281</v>
      </c>
      <c r="D13" s="122"/>
      <c r="E13" s="123" t="str">
        <f t="shared" si="0"/>
        <v/>
      </c>
      <c r="F13" s="123"/>
      <c r="G13" s="123" t="str">
        <f t="shared" si="0"/>
        <v/>
      </c>
      <c r="H13" s="123"/>
      <c r="I13" s="123" t="str">
        <f t="shared" si="0"/>
        <v/>
      </c>
      <c r="J13" s="122"/>
      <c r="K13" s="438" t="str">
        <f t="shared" si="3"/>
        <v/>
      </c>
      <c r="L13" s="439" t="str">
        <f t="shared" si="4"/>
        <v xml:space="preserve"> </v>
      </c>
      <c r="M13" s="123" t="str">
        <f t="shared" si="5"/>
        <v xml:space="preserve"> </v>
      </c>
      <c r="N13" s="440" t="str">
        <f t="shared" si="2"/>
        <v xml:space="preserve"> </v>
      </c>
      <c r="O13" s="114"/>
      <c r="P13" s="105"/>
      <c r="Q13" s="105"/>
      <c r="R13" s="127"/>
    </row>
    <row r="14" spans="1:18" s="115" customFormat="1" ht="18" customHeight="1" x14ac:dyDescent="0.2">
      <c r="A14" s="437">
        <f>A13+1</f>
        <v>4</v>
      </c>
      <c r="B14" s="121"/>
      <c r="C14" s="236" t="s">
        <v>282</v>
      </c>
      <c r="D14" s="122">
        <v>9620.577344216601</v>
      </c>
      <c r="E14" s="123">
        <f t="shared" si="0"/>
        <v>8.2124965513712738</v>
      </c>
      <c r="F14" s="122">
        <v>6638.6740991439365</v>
      </c>
      <c r="G14" s="123">
        <f t="shared" si="0"/>
        <v>5.6670287233512093</v>
      </c>
      <c r="H14" s="122">
        <v>7504.84</v>
      </c>
      <c r="I14" s="123">
        <f t="shared" si="0"/>
        <v>6.4064214041836145</v>
      </c>
      <c r="J14" s="122">
        <v>6765.8400000000011</v>
      </c>
      <c r="K14" s="438">
        <f t="shared" ref="K14" si="6">IF(J14=0,"",100*J14/aktiva1)</f>
        <v>7.0895242833475134</v>
      </c>
      <c r="L14" s="439">
        <f t="shared" si="4"/>
        <v>78.008208150953919</v>
      </c>
      <c r="M14" s="123">
        <f t="shared" si="5"/>
        <v>113.0472725113552</v>
      </c>
      <c r="N14" s="440">
        <f t="shared" si="2"/>
        <v>90.153021250286486</v>
      </c>
      <c r="O14" s="114"/>
      <c r="P14" s="105"/>
      <c r="Q14" s="105"/>
      <c r="R14" s="137"/>
    </row>
    <row r="15" spans="1:18" s="115" customFormat="1" ht="18" customHeight="1" x14ac:dyDescent="0.2">
      <c r="A15" s="437">
        <f>A14+1</f>
        <v>5</v>
      </c>
      <c r="B15" s="121"/>
      <c r="C15" s="236" t="s">
        <v>283</v>
      </c>
      <c r="D15" s="122"/>
      <c r="E15" s="123" t="str">
        <f t="shared" si="0"/>
        <v/>
      </c>
      <c r="F15" s="123"/>
      <c r="G15" s="123" t="str">
        <f t="shared" si="0"/>
        <v/>
      </c>
      <c r="H15" s="122"/>
      <c r="I15" s="123" t="str">
        <f t="shared" si="0"/>
        <v/>
      </c>
      <c r="J15" s="122"/>
      <c r="K15" s="438" t="str">
        <f t="shared" si="3"/>
        <v/>
      </c>
      <c r="L15" s="439" t="str">
        <f t="shared" si="4"/>
        <v xml:space="preserve"> </v>
      </c>
      <c r="M15" s="123" t="str">
        <f t="shared" si="5"/>
        <v xml:space="preserve"> </v>
      </c>
      <c r="N15" s="440" t="str">
        <f t="shared" si="2"/>
        <v xml:space="preserve"> </v>
      </c>
      <c r="P15" s="105"/>
      <c r="Q15" s="105"/>
    </row>
    <row r="16" spans="1:18" s="115" customFormat="1" ht="18" customHeight="1" x14ac:dyDescent="0.2">
      <c r="A16" s="437">
        <f t="shared" ref="A16:A25" si="7">A15+1</f>
        <v>6</v>
      </c>
      <c r="B16" s="121"/>
      <c r="C16" s="236" t="s">
        <v>284</v>
      </c>
      <c r="D16" s="122"/>
      <c r="E16" s="123" t="str">
        <f t="shared" si="0"/>
        <v/>
      </c>
      <c r="F16" s="123"/>
      <c r="G16" s="123" t="str">
        <f t="shared" si="0"/>
        <v/>
      </c>
      <c r="H16" s="122"/>
      <c r="I16" s="123" t="str">
        <f t="shared" si="0"/>
        <v/>
      </c>
      <c r="J16" s="122"/>
      <c r="K16" s="438" t="str">
        <f t="shared" si="3"/>
        <v/>
      </c>
      <c r="L16" s="439" t="str">
        <f t="shared" si="4"/>
        <v xml:space="preserve"> </v>
      </c>
      <c r="M16" s="123" t="str">
        <f t="shared" si="5"/>
        <v xml:space="preserve"> </v>
      </c>
      <c r="N16" s="440" t="str">
        <f t="shared" si="2"/>
        <v xml:space="preserve"> </v>
      </c>
      <c r="P16" s="105"/>
      <c r="Q16" s="105"/>
    </row>
    <row r="17" spans="1:18" s="125" customFormat="1" ht="18" customHeight="1" thickBot="1" x14ac:dyDescent="0.25">
      <c r="A17" s="441">
        <f t="shared" si="7"/>
        <v>7</v>
      </c>
      <c r="B17" s="442"/>
      <c r="C17" s="598" t="s">
        <v>285</v>
      </c>
      <c r="D17" s="443"/>
      <c r="E17" s="444" t="str">
        <f t="shared" si="0"/>
        <v/>
      </c>
      <c r="F17" s="444"/>
      <c r="G17" s="444" t="str">
        <f t="shared" si="0"/>
        <v/>
      </c>
      <c r="H17" s="443"/>
      <c r="I17" s="444" t="str">
        <f t="shared" si="0"/>
        <v/>
      </c>
      <c r="J17" s="443"/>
      <c r="K17" s="445" t="str">
        <f t="shared" si="3"/>
        <v/>
      </c>
      <c r="L17" s="446" t="str">
        <f t="shared" si="4"/>
        <v xml:space="preserve"> </v>
      </c>
      <c r="M17" s="444" t="str">
        <f t="shared" si="5"/>
        <v xml:space="preserve"> </v>
      </c>
      <c r="N17" s="447" t="str">
        <f t="shared" si="2"/>
        <v xml:space="preserve"> </v>
      </c>
      <c r="P17" s="105"/>
      <c r="Q17" s="105"/>
      <c r="R17" s="115"/>
    </row>
    <row r="18" spans="1:18" s="126" customFormat="1" ht="18" customHeight="1" thickBot="1" x14ac:dyDescent="0.25">
      <c r="A18" s="448">
        <f t="shared" si="7"/>
        <v>8</v>
      </c>
      <c r="B18" s="449"/>
      <c r="C18" s="450" t="s">
        <v>309</v>
      </c>
      <c r="D18" s="468">
        <f>SUM(D13:D17)</f>
        <v>9620.577344216601</v>
      </c>
      <c r="E18" s="451">
        <f t="shared" si="0"/>
        <v>8.2124965513712738</v>
      </c>
      <c r="F18" s="468">
        <f>SUM(F13:F17)</f>
        <v>6638.6740991439365</v>
      </c>
      <c r="G18" s="451">
        <f t="shared" si="0"/>
        <v>5.6670287233512093</v>
      </c>
      <c r="H18" s="468">
        <v>7504.84</v>
      </c>
      <c r="I18" s="451">
        <f t="shared" si="0"/>
        <v>6.4064214041836145</v>
      </c>
      <c r="J18" s="468">
        <f>SUM(J13:J17)</f>
        <v>6765.8400000000011</v>
      </c>
      <c r="K18" s="452">
        <f t="shared" si="3"/>
        <v>7.0895242833475134</v>
      </c>
      <c r="L18" s="453">
        <f t="shared" si="4"/>
        <v>78.008208150953919</v>
      </c>
      <c r="M18" s="451">
        <f t="shared" si="5"/>
        <v>113.0472725113552</v>
      </c>
      <c r="N18" s="454">
        <f t="shared" si="2"/>
        <v>90.153021250286486</v>
      </c>
      <c r="P18" s="105"/>
      <c r="Q18" s="105"/>
      <c r="R18" s="115"/>
    </row>
    <row r="19" spans="1:18" s="127" customFormat="1" ht="18" customHeight="1" x14ac:dyDescent="0.2">
      <c r="A19" s="455">
        <f t="shared" si="7"/>
        <v>9</v>
      </c>
      <c r="B19" s="456" t="s">
        <v>310</v>
      </c>
      <c r="C19" s="457" t="s">
        <v>159</v>
      </c>
      <c r="D19" s="458"/>
      <c r="E19" s="459" t="str">
        <f t="shared" si="0"/>
        <v/>
      </c>
      <c r="F19" s="459"/>
      <c r="G19" s="459" t="str">
        <f t="shared" si="0"/>
        <v/>
      </c>
      <c r="H19" s="631"/>
      <c r="I19" s="459" t="str">
        <f t="shared" si="0"/>
        <v/>
      </c>
      <c r="J19" s="458"/>
      <c r="K19" s="460" t="str">
        <f t="shared" si="3"/>
        <v/>
      </c>
      <c r="L19" s="461" t="str">
        <f t="shared" si="4"/>
        <v xml:space="preserve"> </v>
      </c>
      <c r="M19" s="459" t="str">
        <f t="shared" si="5"/>
        <v xml:space="preserve"> </v>
      </c>
      <c r="N19" s="462" t="str">
        <f t="shared" si="2"/>
        <v xml:space="preserve"> </v>
      </c>
      <c r="P19" s="105"/>
      <c r="Q19" s="105"/>
      <c r="R19" s="115"/>
    </row>
    <row r="20" spans="1:18" s="128" customFormat="1" ht="18" customHeight="1" x14ac:dyDescent="0.2">
      <c r="A20" s="437">
        <f t="shared" si="7"/>
        <v>10</v>
      </c>
      <c r="B20" s="121"/>
      <c r="C20" s="236" t="s">
        <v>286</v>
      </c>
      <c r="D20" s="122">
        <v>16294.643307452385</v>
      </c>
      <c r="E20" s="123">
        <f t="shared" si="0"/>
        <v>13.909737137420684</v>
      </c>
      <c r="F20" s="122">
        <v>15479.911142079765</v>
      </c>
      <c r="G20" s="123">
        <f t="shared" si="0"/>
        <v>13.214250280549649</v>
      </c>
      <c r="H20" s="122">
        <v>15149.71</v>
      </c>
      <c r="I20" s="123">
        <f t="shared" si="0"/>
        <v>12.932377826998916</v>
      </c>
      <c r="J20" s="122">
        <v>22717.059999999998</v>
      </c>
      <c r="K20" s="438">
        <f t="shared" si="3"/>
        <v>23.803865967309665</v>
      </c>
      <c r="L20" s="439">
        <f t="shared" si="4"/>
        <v>92.973560170361338</v>
      </c>
      <c r="M20" s="123">
        <f t="shared" si="5"/>
        <v>97.866905442485617</v>
      </c>
      <c r="N20" s="440">
        <f t="shared" si="2"/>
        <v>149.9504610979352</v>
      </c>
      <c r="P20" s="105"/>
      <c r="Q20" s="105"/>
      <c r="R20" s="115"/>
    </row>
    <row r="21" spans="1:18" s="115" customFormat="1" ht="18" customHeight="1" x14ac:dyDescent="0.2">
      <c r="A21" s="437">
        <f t="shared" si="7"/>
        <v>11</v>
      </c>
      <c r="B21" s="121"/>
      <c r="C21" s="236" t="s">
        <v>284</v>
      </c>
      <c r="D21" s="122">
        <v>27005.878293184684</v>
      </c>
      <c r="E21" s="123">
        <f t="shared" si="0"/>
        <v>23.053261193607863</v>
      </c>
      <c r="F21" s="122">
        <v>25655.584378525447</v>
      </c>
      <c r="G21" s="123">
        <f t="shared" si="0"/>
        <v>21.900598133927467</v>
      </c>
      <c r="H21" s="122">
        <v>28951.47</v>
      </c>
      <c r="I21" s="123">
        <f t="shared" si="0"/>
        <v>24.714093450437289</v>
      </c>
      <c r="J21" s="122">
        <v>35365.01</v>
      </c>
      <c r="K21" s="438">
        <f t="shared" si="3"/>
        <v>37.056906042091981</v>
      </c>
      <c r="L21" s="439">
        <f t="shared" si="4"/>
        <v>107.20432672358713</v>
      </c>
      <c r="M21" s="123">
        <f t="shared" si="5"/>
        <v>112.84665970903909</v>
      </c>
      <c r="N21" s="440">
        <f t="shared" si="2"/>
        <v>122.1527266145726</v>
      </c>
      <c r="P21" s="105"/>
      <c r="Q21" s="105"/>
    </row>
    <row r="22" spans="1:18" s="129" customFormat="1" ht="18" customHeight="1" x14ac:dyDescent="0.2">
      <c r="A22" s="437">
        <f t="shared" si="7"/>
        <v>12</v>
      </c>
      <c r="B22" s="121"/>
      <c r="C22" s="236" t="s">
        <v>287</v>
      </c>
      <c r="D22" s="124">
        <v>0</v>
      </c>
      <c r="E22" s="123" t="str">
        <f t="shared" si="0"/>
        <v/>
      </c>
      <c r="F22" s="124">
        <v>0</v>
      </c>
      <c r="G22" s="123" t="str">
        <f t="shared" si="0"/>
        <v/>
      </c>
      <c r="H22" s="124"/>
      <c r="I22" s="123" t="str">
        <f t="shared" si="0"/>
        <v/>
      </c>
      <c r="J22" s="124"/>
      <c r="K22" s="438" t="str">
        <f t="shared" si="3"/>
        <v/>
      </c>
      <c r="L22" s="439" t="str">
        <f t="shared" si="4"/>
        <v xml:space="preserve"> </v>
      </c>
      <c r="M22" s="123" t="str">
        <f t="shared" si="5"/>
        <v xml:space="preserve"> </v>
      </c>
      <c r="N22" s="440" t="str">
        <f t="shared" si="2"/>
        <v xml:space="preserve"> </v>
      </c>
      <c r="P22" s="105"/>
      <c r="Q22" s="105"/>
      <c r="R22" s="115"/>
    </row>
    <row r="23" spans="1:18" s="133" customFormat="1" ht="18" customHeight="1" thickBot="1" x14ac:dyDescent="0.25">
      <c r="A23" s="441">
        <f t="shared" si="7"/>
        <v>13</v>
      </c>
      <c r="B23" s="130"/>
      <c r="C23" s="598" t="s">
        <v>288</v>
      </c>
      <c r="D23" s="131">
        <v>7447.6302342557565</v>
      </c>
      <c r="E23" s="132">
        <f t="shared" si="0"/>
        <v>6.357584937611076</v>
      </c>
      <c r="F23" s="131">
        <v>7075.2487225429686</v>
      </c>
      <c r="G23" s="132">
        <f t="shared" si="0"/>
        <v>6.0397056907305222</v>
      </c>
      <c r="H23" s="131">
        <v>7786.53</v>
      </c>
      <c r="I23" s="132">
        <f t="shared" si="0"/>
        <v>6.646882872428705</v>
      </c>
      <c r="J23" s="131">
        <v>30302.25</v>
      </c>
      <c r="K23" s="463">
        <f t="shared" si="3"/>
        <v>31.751938741540911</v>
      </c>
      <c r="L23" s="464">
        <f t="shared" si="4"/>
        <v>104.55043759000624</v>
      </c>
      <c r="M23" s="132">
        <f t="shared" si="5"/>
        <v>110.05309220000656</v>
      </c>
      <c r="N23" s="465">
        <f t="shared" si="2"/>
        <v>389.16243821060215</v>
      </c>
      <c r="P23" s="105"/>
      <c r="Q23" s="105"/>
      <c r="R23" s="115"/>
    </row>
    <row r="24" spans="1:18" s="134" customFormat="1" ht="18" customHeight="1" thickBot="1" x14ac:dyDescent="0.25">
      <c r="A24" s="448">
        <f t="shared" si="7"/>
        <v>14</v>
      </c>
      <c r="B24" s="466"/>
      <c r="C24" s="467" t="s">
        <v>311</v>
      </c>
      <c r="D24" s="468">
        <f>SUM(D20:D23)</f>
        <v>50748.151834892822</v>
      </c>
      <c r="E24" s="469">
        <f t="shared" si="0"/>
        <v>43.320583268639623</v>
      </c>
      <c r="F24" s="468">
        <f>SUM(F20:F23)</f>
        <v>48210.744243148176</v>
      </c>
      <c r="G24" s="469">
        <f t="shared" si="0"/>
        <v>41.15455410520763</v>
      </c>
      <c r="H24" s="468">
        <v>51887.71</v>
      </c>
      <c r="I24" s="469">
        <f t="shared" si="0"/>
        <v>44.293354149864911</v>
      </c>
      <c r="J24" s="468">
        <f>SUM(J20:J23)</f>
        <v>88384.320000000007</v>
      </c>
      <c r="K24" s="470">
        <f t="shared" si="3"/>
        <v>92.612710750942554</v>
      </c>
      <c r="L24" s="471">
        <f t="shared" si="4"/>
        <v>102.24551658317466</v>
      </c>
      <c r="M24" s="547">
        <f t="shared" si="5"/>
        <v>107.6268595612365</v>
      </c>
      <c r="N24" s="472">
        <f t="shared" si="2"/>
        <v>170.33767726500167</v>
      </c>
      <c r="P24" s="105"/>
      <c r="Q24" s="105"/>
      <c r="R24" s="115"/>
    </row>
    <row r="25" spans="1:18" s="134" customFormat="1" ht="25.5" customHeight="1" thickBot="1" x14ac:dyDescent="0.25">
      <c r="A25" s="548">
        <f t="shared" si="7"/>
        <v>15</v>
      </c>
      <c r="B25" s="599" t="s">
        <v>312</v>
      </c>
      <c r="C25" s="467" t="s">
        <v>313</v>
      </c>
      <c r="D25" s="473">
        <v>56776.858451124826</v>
      </c>
      <c r="E25" s="469">
        <f t="shared" si="0"/>
        <v>48.46692017998911</v>
      </c>
      <c r="F25" s="473">
        <v>45010.311500431344</v>
      </c>
      <c r="G25" s="469">
        <f t="shared" si="0"/>
        <v>38.422541054217717</v>
      </c>
      <c r="H25" s="473">
        <v>42946.73</v>
      </c>
      <c r="I25" s="469">
        <f t="shared" si="0"/>
        <v>36.66098815053946</v>
      </c>
      <c r="J25" s="473">
        <v>284.17</v>
      </c>
      <c r="K25" s="470"/>
      <c r="L25" s="471">
        <f t="shared" si="4"/>
        <v>75.641258025872986</v>
      </c>
      <c r="M25" s="547">
        <f t="shared" si="5"/>
        <v>95.415313887770878</v>
      </c>
      <c r="N25" s="472">
        <f t="shared" si="2"/>
        <v>0.66168017914285904</v>
      </c>
      <c r="P25" s="105"/>
      <c r="Q25" s="105"/>
      <c r="R25" s="115"/>
    </row>
    <row r="26" spans="1:18" s="134" customFormat="1" ht="18" customHeight="1" thickBot="1" x14ac:dyDescent="0.25">
      <c r="A26" s="474"/>
      <c r="B26" s="475" t="s">
        <v>314</v>
      </c>
      <c r="C26" s="476" t="s">
        <v>315</v>
      </c>
      <c r="D26" s="477">
        <f>SUM(D11,D18,D24,D25)</f>
        <v>117145.58763023425</v>
      </c>
      <c r="E26" s="478">
        <f t="shared" ref="E26:I26" si="8">IF(D26=0,"",100*D26/aktiva1)</f>
        <v>122.74994504622629</v>
      </c>
      <c r="F26" s="477">
        <f>SUM(F11,F18,F24,F25)</f>
        <v>99859.729842723464</v>
      </c>
      <c r="G26" s="478">
        <f t="shared" si="8"/>
        <v>104.63711522124528</v>
      </c>
      <c r="H26" s="477">
        <f>+H18+H24+H25</f>
        <v>102339.28</v>
      </c>
      <c r="I26" s="478">
        <f t="shared" si="8"/>
        <v>107.23528943934535</v>
      </c>
      <c r="J26" s="477">
        <f>SUM(J11,J18,J24,J25)</f>
        <v>95434.33</v>
      </c>
      <c r="K26" s="479">
        <f t="shared" si="3"/>
        <v>100</v>
      </c>
      <c r="L26" s="480">
        <f t="shared" si="4"/>
        <v>87.360763704587981</v>
      </c>
      <c r="M26" s="478">
        <f t="shared" si="5"/>
        <v>102.48303311172759</v>
      </c>
      <c r="N26" s="481">
        <f t="shared" si="2"/>
        <v>93.252883936646811</v>
      </c>
      <c r="P26" s="105"/>
      <c r="Q26" s="105"/>
      <c r="R26" s="115"/>
    </row>
    <row r="27" spans="1:18" s="134" customFormat="1" ht="18" customHeight="1" thickTop="1" thickBot="1" x14ac:dyDescent="0.25">
      <c r="A27" s="482"/>
      <c r="B27" s="483" t="s">
        <v>316</v>
      </c>
      <c r="C27" s="484" t="s">
        <v>289</v>
      </c>
      <c r="D27" s="485"/>
      <c r="E27" s="486"/>
      <c r="F27" s="486"/>
      <c r="G27" s="486"/>
      <c r="H27" s="486"/>
      <c r="I27" s="486"/>
      <c r="J27" s="485"/>
      <c r="K27" s="487"/>
      <c r="L27" s="488" t="str">
        <f t="shared" si="4"/>
        <v xml:space="preserve"> </v>
      </c>
      <c r="M27" s="486" t="str">
        <f t="shared" si="5"/>
        <v xml:space="preserve"> </v>
      </c>
      <c r="N27" s="489" t="str">
        <f t="shared" si="2"/>
        <v xml:space="preserve"> </v>
      </c>
      <c r="P27" s="105"/>
      <c r="Q27" s="105"/>
      <c r="R27" s="115"/>
    </row>
    <row r="28" spans="1:18" s="134" customFormat="1" ht="19.5" customHeight="1" thickTop="1" x14ac:dyDescent="0.2">
      <c r="A28" s="600"/>
      <c r="B28" s="601"/>
      <c r="C28" s="602"/>
      <c r="D28" s="603"/>
      <c r="E28" s="604"/>
      <c r="F28" s="604"/>
      <c r="G28" s="604"/>
      <c r="H28" s="604"/>
      <c r="I28" s="604"/>
      <c r="J28" s="603"/>
      <c r="K28" s="604"/>
      <c r="L28" s="604"/>
      <c r="M28" s="604"/>
      <c r="N28" s="604"/>
      <c r="P28" s="105"/>
      <c r="Q28" s="105"/>
      <c r="R28" s="115"/>
    </row>
    <row r="29" spans="1:18" s="134" customFormat="1" ht="20.25" customHeight="1" thickBot="1" x14ac:dyDescent="0.25">
      <c r="A29" s="605" t="s">
        <v>336</v>
      </c>
      <c r="B29" s="606"/>
      <c r="C29" s="607"/>
      <c r="D29" s="608"/>
      <c r="E29" s="609"/>
      <c r="F29" s="609"/>
      <c r="G29" s="609"/>
      <c r="H29" s="609"/>
      <c r="I29" s="609"/>
      <c r="J29" s="608"/>
      <c r="K29" s="609"/>
      <c r="L29" s="609"/>
      <c r="M29" s="609"/>
      <c r="N29" s="609"/>
      <c r="P29" s="105"/>
      <c r="Q29" s="105"/>
      <c r="R29" s="120"/>
    </row>
    <row r="30" spans="1:18" s="115" customFormat="1" ht="20.25" customHeight="1" thickTop="1" x14ac:dyDescent="0.2">
      <c r="A30" s="610"/>
      <c r="B30" s="611"/>
      <c r="C30" s="612" t="s">
        <v>35</v>
      </c>
      <c r="D30" s="713"/>
      <c r="E30" s="713"/>
      <c r="F30" s="597"/>
      <c r="G30" s="597"/>
      <c r="H30" s="597"/>
      <c r="I30" s="597"/>
      <c r="J30" s="713"/>
      <c r="K30" s="714"/>
      <c r="L30" s="613" t="str">
        <f t="shared" si="4"/>
        <v xml:space="preserve"> </v>
      </c>
      <c r="M30" s="614" t="str">
        <f t="shared" si="5"/>
        <v xml:space="preserve"> </v>
      </c>
      <c r="N30" s="615" t="str">
        <f t="shared" si="2"/>
        <v xml:space="preserve"> </v>
      </c>
      <c r="O30" s="114"/>
      <c r="P30" s="105"/>
      <c r="Q30" s="105"/>
      <c r="R30" s="120"/>
    </row>
    <row r="31" spans="1:18" s="120" customFormat="1" ht="18" customHeight="1" x14ac:dyDescent="0.2">
      <c r="A31" s="433">
        <v>1</v>
      </c>
      <c r="B31" s="116" t="s">
        <v>307</v>
      </c>
      <c r="C31" s="235" t="s">
        <v>160</v>
      </c>
      <c r="D31" s="117"/>
      <c r="E31" s="118" t="str">
        <f t="shared" ref="E31:I66" si="9">IF(D31=0,"",100*D31/$D$72)</f>
        <v/>
      </c>
      <c r="F31" s="118"/>
      <c r="G31" s="118" t="str">
        <f t="shared" si="9"/>
        <v/>
      </c>
      <c r="H31" s="632"/>
      <c r="I31" s="118" t="str">
        <f t="shared" si="9"/>
        <v/>
      </c>
      <c r="J31" s="117"/>
      <c r="K31" s="434" t="str">
        <f t="shared" ref="K31:K72" si="10">IF(J31=0,"",100*J31/pasiva1)</f>
        <v/>
      </c>
      <c r="L31" s="435" t="str">
        <f t="shared" si="4"/>
        <v xml:space="preserve"> </v>
      </c>
      <c r="M31" s="118" t="str">
        <f t="shared" si="5"/>
        <v xml:space="preserve"> </v>
      </c>
      <c r="N31" s="436" t="str">
        <f t="shared" si="2"/>
        <v xml:space="preserve"> </v>
      </c>
      <c r="O31" s="119"/>
      <c r="P31" s="105"/>
      <c r="Q31" s="105"/>
    </row>
    <row r="32" spans="1:18" s="129" customFormat="1" ht="18" customHeight="1" x14ac:dyDescent="0.2">
      <c r="A32" s="437">
        <f>A31+1</f>
        <v>2</v>
      </c>
      <c r="B32" s="121"/>
      <c r="C32" s="236" t="s">
        <v>109</v>
      </c>
      <c r="D32" s="122">
        <v>2654.4561682925209</v>
      </c>
      <c r="E32" s="123">
        <f t="shared" si="9"/>
        <v>2.2659438864601746</v>
      </c>
      <c r="F32" s="123">
        <v>2654.4561682925209</v>
      </c>
      <c r="G32" s="123">
        <f t="shared" si="9"/>
        <v>2.2659438864601746</v>
      </c>
      <c r="H32" s="122">
        <v>2654.45616829252</v>
      </c>
      <c r="I32" s="123">
        <f t="shared" si="9"/>
        <v>2.2659438864601738</v>
      </c>
      <c r="J32" s="122">
        <v>2654.4561682925209</v>
      </c>
      <c r="K32" s="438">
        <f t="shared" si="10"/>
        <v>2.7814550792538832</v>
      </c>
      <c r="L32" s="439">
        <f t="shared" si="4"/>
        <v>99.999999999999972</v>
      </c>
      <c r="M32" s="123">
        <f t="shared" si="5"/>
        <v>99.999999999999972</v>
      </c>
      <c r="N32" s="440">
        <f t="shared" si="2"/>
        <v>100.00000000000004</v>
      </c>
      <c r="O32" s="135"/>
      <c r="P32" s="105"/>
      <c r="Q32" s="105"/>
      <c r="R32" s="115"/>
    </row>
    <row r="33" spans="1:18" s="115" customFormat="1" ht="18" customHeight="1" x14ac:dyDescent="0.2">
      <c r="A33" s="437">
        <f t="shared" ref="A33:A71" si="11">A32+1</f>
        <v>3</v>
      </c>
      <c r="B33" s="121"/>
      <c r="C33" s="236" t="s">
        <v>317</v>
      </c>
      <c r="D33" s="122"/>
      <c r="E33" s="123" t="str">
        <f t="shared" si="9"/>
        <v/>
      </c>
      <c r="F33" s="123"/>
      <c r="G33" s="123" t="str">
        <f t="shared" si="9"/>
        <v/>
      </c>
      <c r="H33" s="122"/>
      <c r="I33" s="123" t="str">
        <f t="shared" si="9"/>
        <v/>
      </c>
      <c r="J33" s="122"/>
      <c r="K33" s="438" t="str">
        <f t="shared" si="10"/>
        <v/>
      </c>
      <c r="L33" s="439" t="str">
        <f t="shared" si="4"/>
        <v xml:space="preserve"> </v>
      </c>
      <c r="M33" s="123" t="str">
        <f t="shared" si="5"/>
        <v xml:space="preserve"> </v>
      </c>
      <c r="N33" s="440" t="str">
        <f t="shared" si="2"/>
        <v xml:space="preserve"> </v>
      </c>
      <c r="O33" s="114"/>
      <c r="P33" s="105"/>
      <c r="Q33" s="105"/>
      <c r="R33" s="105"/>
    </row>
    <row r="34" spans="1:18" s="115" customFormat="1" ht="18" customHeight="1" x14ac:dyDescent="0.2">
      <c r="A34" s="437">
        <f t="shared" si="11"/>
        <v>4</v>
      </c>
      <c r="B34" s="121"/>
      <c r="C34" s="236" t="s">
        <v>318</v>
      </c>
      <c r="D34" s="122"/>
      <c r="E34" s="123" t="str">
        <f t="shared" si="9"/>
        <v/>
      </c>
      <c r="F34" s="123"/>
      <c r="G34" s="123" t="str">
        <f t="shared" si="9"/>
        <v/>
      </c>
      <c r="H34" s="122"/>
      <c r="I34" s="123" t="str">
        <f t="shared" si="9"/>
        <v/>
      </c>
      <c r="J34" s="122"/>
      <c r="K34" s="438" t="str">
        <f t="shared" ref="K34" si="12">IF(J34=0,"",100*J34/pasiva1)</f>
        <v/>
      </c>
      <c r="L34" s="439" t="str">
        <f t="shared" si="4"/>
        <v xml:space="preserve"> </v>
      </c>
      <c r="M34" s="123" t="str">
        <f t="shared" si="5"/>
        <v xml:space="preserve"> </v>
      </c>
      <c r="N34" s="440" t="str">
        <f t="shared" si="2"/>
        <v xml:space="preserve"> </v>
      </c>
      <c r="O34" s="114"/>
      <c r="P34" s="105"/>
      <c r="Q34" s="105"/>
      <c r="R34" s="105"/>
    </row>
    <row r="35" spans="1:18" s="115" customFormat="1" ht="18" customHeight="1" x14ac:dyDescent="0.2">
      <c r="A35" s="437">
        <f t="shared" si="11"/>
        <v>5</v>
      </c>
      <c r="B35" s="121"/>
      <c r="C35" s="236" t="s">
        <v>110</v>
      </c>
      <c r="D35" s="122"/>
      <c r="E35" s="123" t="str">
        <f t="shared" si="9"/>
        <v/>
      </c>
      <c r="F35" s="123"/>
      <c r="G35" s="123" t="str">
        <f t="shared" si="9"/>
        <v/>
      </c>
      <c r="H35" s="122"/>
      <c r="I35" s="123" t="str">
        <f t="shared" si="9"/>
        <v/>
      </c>
      <c r="J35" s="122"/>
      <c r="K35" s="438" t="str">
        <f t="shared" si="10"/>
        <v/>
      </c>
      <c r="L35" s="439" t="str">
        <f t="shared" si="4"/>
        <v xml:space="preserve"> </v>
      </c>
      <c r="M35" s="123" t="str">
        <f t="shared" si="5"/>
        <v xml:space="preserve"> </v>
      </c>
      <c r="N35" s="440" t="str">
        <f t="shared" si="2"/>
        <v xml:space="preserve"> </v>
      </c>
      <c r="O35" s="114"/>
      <c r="P35" s="105"/>
      <c r="Q35" s="105"/>
      <c r="R35" s="105"/>
    </row>
    <row r="36" spans="1:18" s="115" customFormat="1" ht="18" customHeight="1" x14ac:dyDescent="0.2">
      <c r="A36" s="437">
        <f t="shared" si="11"/>
        <v>6</v>
      </c>
      <c r="B36" s="121"/>
      <c r="C36" s="236" t="s">
        <v>319</v>
      </c>
      <c r="D36" s="122"/>
      <c r="E36" s="123" t="str">
        <f t="shared" si="9"/>
        <v/>
      </c>
      <c r="F36" s="123"/>
      <c r="G36" s="123" t="str">
        <f t="shared" si="9"/>
        <v/>
      </c>
      <c r="H36" s="122"/>
      <c r="I36" s="123" t="str">
        <f t="shared" si="9"/>
        <v/>
      </c>
      <c r="J36" s="122"/>
      <c r="K36" s="438" t="str">
        <f t="shared" ref="K36:K37" si="13">IF(J36=0,"",100*J36/pasiva1)</f>
        <v/>
      </c>
      <c r="L36" s="439" t="str">
        <f t="shared" si="4"/>
        <v xml:space="preserve"> </v>
      </c>
      <c r="M36" s="123" t="str">
        <f t="shared" si="5"/>
        <v xml:space="preserve"> </v>
      </c>
      <c r="N36" s="440" t="str">
        <f t="shared" si="2"/>
        <v xml:space="preserve"> </v>
      </c>
      <c r="O36" s="114"/>
      <c r="P36" s="105"/>
      <c r="Q36" s="105"/>
      <c r="R36" s="105"/>
    </row>
    <row r="37" spans="1:18" s="115" customFormat="1" ht="18" customHeight="1" x14ac:dyDescent="0.2">
      <c r="A37" s="437">
        <f t="shared" si="11"/>
        <v>7</v>
      </c>
      <c r="B37" s="121"/>
      <c r="C37" s="236" t="s">
        <v>320</v>
      </c>
      <c r="D37" s="122">
        <v>-468811.06908222177</v>
      </c>
      <c r="E37" s="123">
        <f t="shared" si="9"/>
        <v>-400.19480772780787</v>
      </c>
      <c r="F37" s="123">
        <v>-487500.43134912732</v>
      </c>
      <c r="G37" s="123">
        <f t="shared" si="9"/>
        <v>-416.14875214640233</v>
      </c>
      <c r="H37" s="122">
        <v>-507179.46247262583</v>
      </c>
      <c r="I37" s="123">
        <f t="shared" si="9"/>
        <v>-432.94751522201733</v>
      </c>
      <c r="J37" s="122">
        <v>-413018.70247262582</v>
      </c>
      <c r="K37" s="438">
        <f t="shared" si="13"/>
        <v>-432.77903080173837</v>
      </c>
      <c r="L37" s="439">
        <f t="shared" si="4"/>
        <v>108.18419101441373</v>
      </c>
      <c r="M37" s="123">
        <f t="shared" si="5"/>
        <v>104.03672076125923</v>
      </c>
      <c r="N37" s="440">
        <f t="shared" si="2"/>
        <v>81.434429631487262</v>
      </c>
      <c r="O37" s="114"/>
      <c r="P37" s="105"/>
      <c r="Q37" s="105"/>
      <c r="R37" s="105"/>
    </row>
    <row r="38" spans="1:18" s="115" customFormat="1" ht="18" customHeight="1" x14ac:dyDescent="0.2">
      <c r="A38" s="437">
        <f t="shared" si="11"/>
        <v>8</v>
      </c>
      <c r="B38" s="121"/>
      <c r="C38" s="236" t="s">
        <v>321</v>
      </c>
      <c r="D38" s="122">
        <v>-18689.313159466721</v>
      </c>
      <c r="E38" s="123">
        <f t="shared" si="9"/>
        <v>-15.953902498632804</v>
      </c>
      <c r="F38" s="123">
        <v>1364.9020505673147</v>
      </c>
      <c r="G38" s="123">
        <f t="shared" si="9"/>
        <v>1.1651318616759836</v>
      </c>
      <c r="H38" s="122">
        <v>94160.76</v>
      </c>
      <c r="I38" s="123">
        <f t="shared" si="9"/>
        <v>80.379175597271029</v>
      </c>
      <c r="J38" s="122">
        <v>99610</v>
      </c>
      <c r="K38" s="438">
        <f t="shared" si="10"/>
        <v>104.37570744394647</v>
      </c>
      <c r="L38" s="439">
        <f t="shared" si="4"/>
        <v>-503.82140422482371</v>
      </c>
      <c r="M38" s="123" t="str">
        <f t="shared" si="5"/>
        <v>...</v>
      </c>
      <c r="N38" s="440">
        <f t="shared" si="2"/>
        <v>105.78716654368552</v>
      </c>
      <c r="O38" s="114"/>
      <c r="P38" s="105"/>
      <c r="Q38" s="105"/>
      <c r="R38" s="105"/>
    </row>
    <row r="39" spans="1:18" s="115" customFormat="1" ht="18" customHeight="1" thickBot="1" x14ac:dyDescent="0.25">
      <c r="A39" s="441">
        <f t="shared" si="11"/>
        <v>9</v>
      </c>
      <c r="B39" s="442"/>
      <c r="C39" s="598" t="s">
        <v>322</v>
      </c>
      <c r="D39" s="490"/>
      <c r="E39" s="444" t="str">
        <f t="shared" si="9"/>
        <v/>
      </c>
      <c r="F39" s="444"/>
      <c r="G39" s="444" t="str">
        <f t="shared" si="9"/>
        <v/>
      </c>
      <c r="H39" s="444"/>
      <c r="I39" s="444" t="str">
        <f t="shared" si="9"/>
        <v/>
      </c>
      <c r="J39" s="490"/>
      <c r="K39" s="445" t="str">
        <f t="shared" ref="K39" si="14">IF(J39=0,"",100*J39/pasiva1)</f>
        <v/>
      </c>
      <c r="L39" s="446" t="str">
        <f t="shared" si="4"/>
        <v xml:space="preserve"> </v>
      </c>
      <c r="M39" s="444" t="str">
        <f t="shared" si="5"/>
        <v xml:space="preserve"> </v>
      </c>
      <c r="N39" s="447" t="str">
        <f t="shared" si="2"/>
        <v xml:space="preserve"> </v>
      </c>
      <c r="O39" s="114"/>
      <c r="P39" s="105"/>
      <c r="Q39" s="105"/>
      <c r="R39" s="105"/>
    </row>
    <row r="40" spans="1:18" s="137" customFormat="1" ht="18" customHeight="1" thickBot="1" x14ac:dyDescent="0.25">
      <c r="A40" s="491">
        <f t="shared" si="11"/>
        <v>10</v>
      </c>
      <c r="B40" s="449"/>
      <c r="C40" s="450" t="s">
        <v>323</v>
      </c>
      <c r="D40" s="492">
        <f>SUM(D32:D38)</f>
        <v>-484845.926073396</v>
      </c>
      <c r="E40" s="451">
        <f t="shared" si="9"/>
        <v>-413.88276633998049</v>
      </c>
      <c r="F40" s="492">
        <f>SUM(F32:F38)</f>
        <v>-483481.0731302675</v>
      </c>
      <c r="G40" s="451">
        <f t="shared" si="9"/>
        <v>-412.71767639826618</v>
      </c>
      <c r="H40" s="635">
        <v>-410364.24630433333</v>
      </c>
      <c r="I40" s="451">
        <f t="shared" si="9"/>
        <v>-350.30239573828618</v>
      </c>
      <c r="J40" s="635">
        <f>SUM(J32:J38)</f>
        <v>-310754.24630433333</v>
      </c>
      <c r="K40" s="452">
        <f t="shared" si="10"/>
        <v>-325.62186827853805</v>
      </c>
      <c r="L40" s="453">
        <f t="shared" si="4"/>
        <v>84.638072475463559</v>
      </c>
      <c r="M40" s="451">
        <f t="shared" si="5"/>
        <v>84.877003281112138</v>
      </c>
      <c r="N40" s="454">
        <f t="shared" si="2"/>
        <v>75.726442813410344</v>
      </c>
      <c r="O40" s="136"/>
      <c r="P40" s="105"/>
      <c r="Q40" s="105"/>
      <c r="R40" s="105"/>
    </row>
    <row r="41" spans="1:18" s="137" customFormat="1" ht="18" customHeight="1" thickBot="1" x14ac:dyDescent="0.25">
      <c r="A41" s="491">
        <f t="shared" si="11"/>
        <v>11</v>
      </c>
      <c r="B41" s="466" t="s">
        <v>308</v>
      </c>
      <c r="C41" s="450" t="s">
        <v>161</v>
      </c>
      <c r="D41" s="492"/>
      <c r="E41" s="451" t="str">
        <f t="shared" si="9"/>
        <v/>
      </c>
      <c r="F41" s="451"/>
      <c r="G41" s="451" t="str">
        <f t="shared" si="9"/>
        <v/>
      </c>
      <c r="H41" s="451"/>
      <c r="I41" s="451" t="str">
        <f t="shared" si="9"/>
        <v/>
      </c>
      <c r="J41" s="492"/>
      <c r="K41" s="452" t="str">
        <f t="shared" ref="K41" si="15">IF(J41=0,"",100*J41/pasiva1)</f>
        <v/>
      </c>
      <c r="L41" s="453" t="str">
        <f t="shared" si="4"/>
        <v xml:space="preserve"> </v>
      </c>
      <c r="M41" s="451" t="str">
        <f t="shared" si="5"/>
        <v xml:space="preserve"> </v>
      </c>
      <c r="N41" s="454" t="str">
        <f t="shared" si="2"/>
        <v xml:space="preserve"> </v>
      </c>
      <c r="O41" s="136"/>
      <c r="P41" s="105"/>
      <c r="Q41" s="105"/>
      <c r="R41" s="105"/>
    </row>
    <row r="42" spans="1:18" s="137" customFormat="1" ht="18" customHeight="1" x14ac:dyDescent="0.2">
      <c r="A42" s="493">
        <f t="shared" si="11"/>
        <v>12</v>
      </c>
      <c r="B42" s="494" t="s">
        <v>310</v>
      </c>
      <c r="C42" s="495" t="s">
        <v>36</v>
      </c>
      <c r="D42" s="496"/>
      <c r="E42" s="497" t="str">
        <f t="shared" si="9"/>
        <v/>
      </c>
      <c r="F42" s="497"/>
      <c r="G42" s="497" t="str">
        <f t="shared" si="9"/>
        <v/>
      </c>
      <c r="H42" s="497"/>
      <c r="I42" s="497" t="str">
        <f t="shared" si="9"/>
        <v/>
      </c>
      <c r="J42" s="496"/>
      <c r="K42" s="498" t="str">
        <f t="shared" si="10"/>
        <v/>
      </c>
      <c r="L42" s="499" t="str">
        <f t="shared" si="4"/>
        <v xml:space="preserve"> </v>
      </c>
      <c r="M42" s="497" t="str">
        <f t="shared" si="5"/>
        <v xml:space="preserve"> </v>
      </c>
      <c r="N42" s="500" t="str">
        <f t="shared" si="2"/>
        <v xml:space="preserve"> </v>
      </c>
      <c r="O42" s="136"/>
      <c r="P42" s="105"/>
      <c r="Q42" s="105"/>
      <c r="R42" s="105"/>
    </row>
    <row r="43" spans="1:18" s="115" customFormat="1" ht="18" customHeight="1" x14ac:dyDescent="0.2">
      <c r="A43" s="437">
        <f t="shared" si="11"/>
        <v>13</v>
      </c>
      <c r="B43" s="121"/>
      <c r="C43" s="236" t="s">
        <v>290</v>
      </c>
      <c r="D43" s="122"/>
      <c r="E43" s="123" t="str">
        <f t="shared" si="9"/>
        <v/>
      </c>
      <c r="F43" s="123"/>
      <c r="G43" s="123" t="str">
        <f t="shared" si="9"/>
        <v/>
      </c>
      <c r="H43" s="123"/>
      <c r="I43" s="123" t="str">
        <f t="shared" si="9"/>
        <v/>
      </c>
      <c r="J43" s="122"/>
      <c r="K43" s="438" t="str">
        <f t="shared" si="10"/>
        <v/>
      </c>
      <c r="L43" s="439" t="str">
        <f t="shared" si="4"/>
        <v xml:space="preserve"> </v>
      </c>
      <c r="M43" s="123" t="str">
        <f t="shared" si="5"/>
        <v xml:space="preserve"> </v>
      </c>
      <c r="N43" s="440" t="str">
        <f t="shared" si="2"/>
        <v xml:space="preserve"> </v>
      </c>
      <c r="O43" s="114"/>
      <c r="P43" s="105"/>
      <c r="Q43" s="105"/>
      <c r="R43" s="105"/>
    </row>
    <row r="44" spans="1:18" s="115" customFormat="1" ht="24" x14ac:dyDescent="0.2">
      <c r="A44" s="437">
        <f t="shared" si="11"/>
        <v>14</v>
      </c>
      <c r="B44" s="121"/>
      <c r="C44" s="236" t="s">
        <v>324</v>
      </c>
      <c r="D44" s="122"/>
      <c r="E44" s="123" t="str">
        <f t="shared" si="9"/>
        <v/>
      </c>
      <c r="F44" s="123"/>
      <c r="G44" s="123" t="str">
        <f t="shared" si="9"/>
        <v/>
      </c>
      <c r="H44" s="123"/>
      <c r="I44" s="123" t="str">
        <f t="shared" si="9"/>
        <v/>
      </c>
      <c r="J44" s="122"/>
      <c r="K44" s="438" t="str">
        <f t="shared" si="10"/>
        <v/>
      </c>
      <c r="L44" s="439" t="str">
        <f t="shared" si="4"/>
        <v xml:space="preserve"> </v>
      </c>
      <c r="M44" s="123" t="str">
        <f t="shared" si="5"/>
        <v xml:space="preserve"> </v>
      </c>
      <c r="N44" s="440" t="str">
        <f t="shared" si="2"/>
        <v xml:space="preserve"> </v>
      </c>
      <c r="P44" s="105"/>
      <c r="Q44" s="105"/>
      <c r="R44" s="105"/>
    </row>
    <row r="45" spans="1:18" s="115" customFormat="1" ht="24" x14ac:dyDescent="0.2">
      <c r="A45" s="437">
        <f t="shared" si="11"/>
        <v>15</v>
      </c>
      <c r="B45" s="121"/>
      <c r="C45" s="236" t="s">
        <v>325</v>
      </c>
      <c r="D45" s="122"/>
      <c r="E45" s="123" t="str">
        <f t="shared" si="9"/>
        <v/>
      </c>
      <c r="F45" s="123"/>
      <c r="G45" s="123" t="str">
        <f t="shared" si="9"/>
        <v/>
      </c>
      <c r="H45" s="123"/>
      <c r="I45" s="123" t="str">
        <f t="shared" si="9"/>
        <v/>
      </c>
      <c r="J45" s="122"/>
      <c r="K45" s="438" t="str">
        <f t="shared" si="10"/>
        <v/>
      </c>
      <c r="L45" s="439" t="str">
        <f t="shared" si="4"/>
        <v xml:space="preserve"> </v>
      </c>
      <c r="M45" s="123" t="str">
        <f t="shared" si="5"/>
        <v xml:space="preserve"> </v>
      </c>
      <c r="N45" s="440" t="str">
        <f t="shared" si="2"/>
        <v xml:space="preserve"> </v>
      </c>
      <c r="P45" s="105"/>
      <c r="Q45" s="105"/>
      <c r="R45" s="105"/>
    </row>
    <row r="46" spans="1:18" s="115" customFormat="1" ht="24" x14ac:dyDescent="0.2">
      <c r="A46" s="437">
        <f t="shared" si="11"/>
        <v>16</v>
      </c>
      <c r="B46" s="121"/>
      <c r="C46" s="236" t="s">
        <v>326</v>
      </c>
      <c r="D46" s="122"/>
      <c r="E46" s="123" t="str">
        <f t="shared" si="9"/>
        <v/>
      </c>
      <c r="F46" s="123"/>
      <c r="G46" s="123" t="str">
        <f t="shared" si="9"/>
        <v/>
      </c>
      <c r="H46" s="123"/>
      <c r="I46" s="123" t="str">
        <f t="shared" si="9"/>
        <v/>
      </c>
      <c r="J46" s="122"/>
      <c r="K46" s="438" t="str">
        <f t="shared" si="10"/>
        <v/>
      </c>
      <c r="L46" s="439" t="str">
        <f t="shared" si="4"/>
        <v xml:space="preserve"> </v>
      </c>
      <c r="M46" s="123" t="str">
        <f t="shared" si="5"/>
        <v xml:space="preserve"> </v>
      </c>
      <c r="N46" s="440" t="str">
        <f t="shared" si="2"/>
        <v xml:space="preserve"> </v>
      </c>
      <c r="P46" s="105"/>
      <c r="Q46" s="105"/>
      <c r="R46" s="105"/>
    </row>
    <row r="47" spans="1:18" s="115" customFormat="1" ht="16.5" customHeight="1" x14ac:dyDescent="0.2">
      <c r="A47" s="437">
        <f t="shared" si="11"/>
        <v>17</v>
      </c>
      <c r="B47" s="121"/>
      <c r="C47" s="236" t="s">
        <v>292</v>
      </c>
      <c r="D47" s="122"/>
      <c r="E47" s="123" t="str">
        <f t="shared" si="9"/>
        <v/>
      </c>
      <c r="F47" s="123"/>
      <c r="G47" s="123" t="str">
        <f t="shared" si="9"/>
        <v/>
      </c>
      <c r="H47" s="123"/>
      <c r="I47" s="123" t="str">
        <f t="shared" si="9"/>
        <v/>
      </c>
      <c r="J47" s="122"/>
      <c r="K47" s="438" t="str">
        <f t="shared" ref="K47:K51" si="16">IF(J47=0,"",100*J47/pasiva1)</f>
        <v/>
      </c>
      <c r="L47" s="439" t="str">
        <f t="shared" si="4"/>
        <v xml:space="preserve"> </v>
      </c>
      <c r="M47" s="123" t="str">
        <f t="shared" si="5"/>
        <v xml:space="preserve"> </v>
      </c>
      <c r="N47" s="440" t="str">
        <f t="shared" si="2"/>
        <v xml:space="preserve"> </v>
      </c>
      <c r="P47" s="105"/>
      <c r="Q47" s="105"/>
      <c r="R47" s="105"/>
    </row>
    <row r="48" spans="1:18" s="115" customFormat="1" ht="24" x14ac:dyDescent="0.2">
      <c r="A48" s="437">
        <f t="shared" si="11"/>
        <v>18</v>
      </c>
      <c r="B48" s="121"/>
      <c r="C48" s="236" t="s">
        <v>327</v>
      </c>
      <c r="D48" s="122"/>
      <c r="E48" s="123" t="str">
        <f t="shared" si="9"/>
        <v/>
      </c>
      <c r="F48" s="123"/>
      <c r="G48" s="123" t="str">
        <f t="shared" si="9"/>
        <v/>
      </c>
      <c r="H48" s="123"/>
      <c r="I48" s="123" t="str">
        <f t="shared" si="9"/>
        <v/>
      </c>
      <c r="J48" s="122"/>
      <c r="K48" s="438" t="str">
        <f t="shared" si="16"/>
        <v/>
      </c>
      <c r="L48" s="439" t="str">
        <f t="shared" si="4"/>
        <v xml:space="preserve"> </v>
      </c>
      <c r="M48" s="123" t="str">
        <f t="shared" si="5"/>
        <v xml:space="preserve"> </v>
      </c>
      <c r="N48" s="440" t="str">
        <f t="shared" si="2"/>
        <v xml:space="preserve"> </v>
      </c>
      <c r="P48" s="105"/>
      <c r="Q48" s="105"/>
      <c r="R48" s="105"/>
    </row>
    <row r="49" spans="1:18" s="115" customFormat="1" ht="18" customHeight="1" x14ac:dyDescent="0.2">
      <c r="A49" s="437">
        <f t="shared" si="11"/>
        <v>19</v>
      </c>
      <c r="B49" s="121"/>
      <c r="C49" s="236" t="s">
        <v>291</v>
      </c>
      <c r="D49" s="122"/>
      <c r="E49" s="123" t="str">
        <f t="shared" si="9"/>
        <v/>
      </c>
      <c r="F49" s="123"/>
      <c r="G49" s="123" t="str">
        <f t="shared" si="9"/>
        <v/>
      </c>
      <c r="H49" s="123"/>
      <c r="I49" s="123" t="str">
        <f t="shared" si="9"/>
        <v/>
      </c>
      <c r="J49" s="122"/>
      <c r="K49" s="438" t="str">
        <f t="shared" si="16"/>
        <v/>
      </c>
      <c r="L49" s="439" t="str">
        <f t="shared" si="4"/>
        <v xml:space="preserve"> </v>
      </c>
      <c r="M49" s="123" t="str">
        <f t="shared" si="5"/>
        <v xml:space="preserve"> </v>
      </c>
      <c r="N49" s="440" t="str">
        <f t="shared" si="2"/>
        <v xml:space="preserve"> </v>
      </c>
      <c r="P49" s="105"/>
      <c r="Q49" s="105"/>
      <c r="R49" s="105"/>
    </row>
    <row r="50" spans="1:18" s="115" customFormat="1" ht="18" customHeight="1" x14ac:dyDescent="0.2">
      <c r="A50" s="437">
        <f t="shared" si="11"/>
        <v>20</v>
      </c>
      <c r="B50" s="121"/>
      <c r="C50" s="236" t="s">
        <v>107</v>
      </c>
      <c r="D50" s="122"/>
      <c r="E50" s="123" t="str">
        <f t="shared" si="9"/>
        <v/>
      </c>
      <c r="F50" s="123"/>
      <c r="G50" s="123" t="str">
        <f t="shared" si="9"/>
        <v/>
      </c>
      <c r="H50" s="123"/>
      <c r="I50" s="123" t="str">
        <f t="shared" si="9"/>
        <v/>
      </c>
      <c r="J50" s="122"/>
      <c r="K50" s="438" t="str">
        <f t="shared" si="16"/>
        <v/>
      </c>
      <c r="L50" s="439" t="str">
        <f t="shared" si="4"/>
        <v xml:space="preserve"> </v>
      </c>
      <c r="M50" s="123" t="str">
        <f t="shared" si="5"/>
        <v xml:space="preserve"> </v>
      </c>
      <c r="N50" s="440" t="str">
        <f t="shared" si="2"/>
        <v xml:space="preserve"> </v>
      </c>
      <c r="P50" s="105"/>
      <c r="Q50" s="105"/>
      <c r="R50" s="105"/>
    </row>
    <row r="51" spans="1:18" s="115" customFormat="1" ht="18" customHeight="1" x14ac:dyDescent="0.2">
      <c r="A51" s="437">
        <f t="shared" si="11"/>
        <v>21</v>
      </c>
      <c r="B51" s="121"/>
      <c r="C51" s="236" t="s">
        <v>169</v>
      </c>
      <c r="D51" s="122"/>
      <c r="E51" s="123" t="str">
        <f t="shared" si="9"/>
        <v/>
      </c>
      <c r="F51" s="123"/>
      <c r="G51" s="123" t="str">
        <f t="shared" si="9"/>
        <v/>
      </c>
      <c r="H51" s="123"/>
      <c r="I51" s="123" t="str">
        <f t="shared" si="9"/>
        <v/>
      </c>
      <c r="J51" s="122"/>
      <c r="K51" s="438" t="str">
        <f t="shared" si="16"/>
        <v/>
      </c>
      <c r="L51" s="439" t="str">
        <f t="shared" si="4"/>
        <v xml:space="preserve"> </v>
      </c>
      <c r="M51" s="123" t="str">
        <f t="shared" si="5"/>
        <v xml:space="preserve"> </v>
      </c>
      <c r="N51" s="440" t="str">
        <f t="shared" si="2"/>
        <v xml:space="preserve"> </v>
      </c>
      <c r="P51" s="105"/>
      <c r="Q51" s="105"/>
      <c r="R51" s="105"/>
    </row>
    <row r="52" spans="1:18" s="115" customFormat="1" ht="18" customHeight="1" x14ac:dyDescent="0.2">
      <c r="A52" s="437">
        <f t="shared" si="11"/>
        <v>22</v>
      </c>
      <c r="B52" s="121"/>
      <c r="C52" s="236" t="s">
        <v>328</v>
      </c>
      <c r="D52" s="122"/>
      <c r="E52" s="123" t="str">
        <f t="shared" si="9"/>
        <v/>
      </c>
      <c r="F52" s="123"/>
      <c r="G52" s="123" t="str">
        <f t="shared" si="9"/>
        <v/>
      </c>
      <c r="H52" s="123"/>
      <c r="I52" s="123" t="str">
        <f t="shared" si="9"/>
        <v/>
      </c>
      <c r="J52" s="122"/>
      <c r="K52" s="438" t="str">
        <f t="shared" si="10"/>
        <v/>
      </c>
      <c r="L52" s="439" t="str">
        <f t="shared" si="4"/>
        <v xml:space="preserve"> </v>
      </c>
      <c r="M52" s="123" t="str">
        <f t="shared" si="5"/>
        <v xml:space="preserve"> </v>
      </c>
      <c r="N52" s="440" t="str">
        <f t="shared" si="2"/>
        <v xml:space="preserve"> </v>
      </c>
      <c r="P52" s="105"/>
      <c r="Q52" s="105"/>
      <c r="R52" s="105"/>
    </row>
    <row r="53" spans="1:18" s="115" customFormat="1" ht="18" customHeight="1" thickBot="1" x14ac:dyDescent="0.25">
      <c r="A53" s="441">
        <f>A52+1</f>
        <v>23</v>
      </c>
      <c r="B53" s="442"/>
      <c r="C53" s="598" t="s">
        <v>106</v>
      </c>
      <c r="D53" s="490"/>
      <c r="E53" s="444" t="str">
        <f t="shared" si="9"/>
        <v/>
      </c>
      <c r="F53" s="444"/>
      <c r="G53" s="444" t="str">
        <f t="shared" si="9"/>
        <v/>
      </c>
      <c r="H53" s="444"/>
      <c r="I53" s="444" t="str">
        <f t="shared" si="9"/>
        <v/>
      </c>
      <c r="J53" s="490"/>
      <c r="K53" s="445" t="str">
        <f t="shared" si="10"/>
        <v/>
      </c>
      <c r="L53" s="446" t="str">
        <f t="shared" si="4"/>
        <v xml:space="preserve"> </v>
      </c>
      <c r="M53" s="444" t="str">
        <f t="shared" si="5"/>
        <v xml:space="preserve"> </v>
      </c>
      <c r="N53" s="447" t="str">
        <f t="shared" si="2"/>
        <v xml:space="preserve"> </v>
      </c>
      <c r="P53" s="105"/>
      <c r="Q53" s="105"/>
      <c r="R53" s="105"/>
    </row>
    <row r="54" spans="1:18" s="127" customFormat="1" ht="18" customHeight="1" thickBot="1" x14ac:dyDescent="0.25">
      <c r="A54" s="448">
        <f t="shared" si="11"/>
        <v>24</v>
      </c>
      <c r="B54" s="501"/>
      <c r="C54" s="450" t="s">
        <v>329</v>
      </c>
      <c r="D54" s="502">
        <f>SUM(D43:D53)</f>
        <v>0</v>
      </c>
      <c r="E54" s="503" t="str">
        <f t="shared" si="9"/>
        <v/>
      </c>
      <c r="F54" s="503"/>
      <c r="G54" s="503" t="str">
        <f t="shared" si="9"/>
        <v/>
      </c>
      <c r="H54" s="503"/>
      <c r="I54" s="503" t="str">
        <f t="shared" si="9"/>
        <v/>
      </c>
      <c r="J54" s="502">
        <f>SUM(J43:J53)</f>
        <v>0</v>
      </c>
      <c r="K54" s="504" t="str">
        <f t="shared" si="10"/>
        <v/>
      </c>
      <c r="L54" s="505" t="str">
        <f>IF(D54=0," ",IF(((H55/D54)*100)&gt;=1000,"...",H55/D54*100))</f>
        <v xml:space="preserve"> </v>
      </c>
      <c r="M54" s="503" t="str">
        <f>IF(F54=0," ",IF(((H55/F54)*100)&gt;=1000,"...",H55/F54*100))</f>
        <v xml:space="preserve"> </v>
      </c>
      <c r="N54" s="506" t="str">
        <f>IF(H55=0," ",IF(((J54/H55)*100)&gt;=1000,"...",J54/H55*100))</f>
        <v xml:space="preserve"> </v>
      </c>
      <c r="P54" s="105"/>
      <c r="Q54" s="105"/>
      <c r="R54" s="105"/>
    </row>
    <row r="55" spans="1:18" s="137" customFormat="1" ht="18" customHeight="1" x14ac:dyDescent="0.2">
      <c r="A55" s="455">
        <f t="shared" si="11"/>
        <v>25</v>
      </c>
      <c r="B55" s="507" t="s">
        <v>312</v>
      </c>
      <c r="C55" s="457" t="s">
        <v>37</v>
      </c>
      <c r="D55" s="508"/>
      <c r="E55" s="509" t="str">
        <f t="shared" si="9"/>
        <v/>
      </c>
      <c r="F55" s="509"/>
      <c r="G55" s="509" t="str">
        <f t="shared" si="9"/>
        <v/>
      </c>
      <c r="H55" s="497"/>
      <c r="I55" s="509" t="str">
        <f t="shared" si="9"/>
        <v/>
      </c>
      <c r="J55" s="508"/>
      <c r="K55" s="510" t="str">
        <f t="shared" si="10"/>
        <v/>
      </c>
      <c r="L55" s="511" t="str">
        <f>IF(D55=0," ",IF(((#REF!/D55)*100)&gt;=1000,"...",#REF!/D55*100))</f>
        <v xml:space="preserve"> </v>
      </c>
      <c r="M55" s="509" t="str">
        <f>IF(F55=0," ",IF(((#REF!/F55)*100)&gt;=1000,"...",#REF!/F55*100))</f>
        <v xml:space="preserve"> </v>
      </c>
      <c r="N55" s="512" t="str">
        <f t="shared" si="2"/>
        <v xml:space="preserve"> </v>
      </c>
      <c r="P55" s="105"/>
      <c r="Q55" s="105"/>
      <c r="R55" s="105"/>
    </row>
    <row r="56" spans="1:18" s="115" customFormat="1" ht="18" customHeight="1" x14ac:dyDescent="0.2">
      <c r="A56" s="437">
        <f t="shared" si="11"/>
        <v>26</v>
      </c>
      <c r="B56" s="121"/>
      <c r="C56" s="236" t="s">
        <v>290</v>
      </c>
      <c r="D56" s="122">
        <v>27006.75426372022</v>
      </c>
      <c r="E56" s="123">
        <f t="shared" si="9"/>
        <v>23.053983881140248</v>
      </c>
      <c r="F56" s="123">
        <v>25656.41655053421</v>
      </c>
      <c r="G56" s="123">
        <f t="shared" si="9"/>
        <v>21.901284687083237</v>
      </c>
      <c r="H56" s="631">
        <v>39925.1</v>
      </c>
      <c r="I56" s="123">
        <f t="shared" si="9"/>
        <v>34.081570960542436</v>
      </c>
      <c r="J56" s="122">
        <v>44048.52</v>
      </c>
      <c r="K56" s="438">
        <f t="shared" si="10"/>
        <v>46.155962622817235</v>
      </c>
      <c r="L56" s="439">
        <f t="shared" si="4"/>
        <v>147.83375895575043</v>
      </c>
      <c r="M56" s="123">
        <f t="shared" si="5"/>
        <v>155.61448311131622</v>
      </c>
      <c r="N56" s="440">
        <f t="shared" si="2"/>
        <v>110.32788897210027</v>
      </c>
      <c r="P56" s="105"/>
      <c r="Q56" s="105"/>
      <c r="R56" s="105"/>
    </row>
    <row r="57" spans="1:18" s="115" customFormat="1" ht="24" x14ac:dyDescent="0.2">
      <c r="A57" s="437">
        <f t="shared" si="11"/>
        <v>27</v>
      </c>
      <c r="B57" s="121"/>
      <c r="C57" s="236" t="s">
        <v>324</v>
      </c>
      <c r="D57" s="122">
        <v>0</v>
      </c>
      <c r="E57" s="123" t="str">
        <f t="shared" si="9"/>
        <v/>
      </c>
      <c r="F57" s="123">
        <v>0</v>
      </c>
      <c r="G57" s="123" t="str">
        <f t="shared" si="9"/>
        <v/>
      </c>
      <c r="H57" s="631"/>
      <c r="I57" s="123" t="str">
        <f t="shared" si="9"/>
        <v/>
      </c>
      <c r="J57" s="122"/>
      <c r="K57" s="438" t="str">
        <f t="shared" si="10"/>
        <v/>
      </c>
      <c r="L57" s="439" t="str">
        <f t="shared" si="4"/>
        <v xml:space="preserve"> </v>
      </c>
      <c r="M57" s="123" t="str">
        <f t="shared" si="5"/>
        <v xml:space="preserve"> </v>
      </c>
      <c r="N57" s="440" t="str">
        <f t="shared" si="2"/>
        <v xml:space="preserve"> </v>
      </c>
      <c r="P57" s="105"/>
      <c r="Q57" s="105"/>
      <c r="R57" s="105"/>
    </row>
    <row r="58" spans="1:18" s="115" customFormat="1" ht="24" x14ac:dyDescent="0.2">
      <c r="A58" s="437">
        <f t="shared" si="11"/>
        <v>28</v>
      </c>
      <c r="B58" s="121"/>
      <c r="C58" s="236" t="s">
        <v>325</v>
      </c>
      <c r="D58" s="122">
        <v>90840.533545689817</v>
      </c>
      <c r="E58" s="123">
        <f t="shared" si="9"/>
        <v>77.544905088051451</v>
      </c>
      <c r="F58" s="123">
        <v>86298.506868405326</v>
      </c>
      <c r="G58" s="123">
        <f t="shared" si="9"/>
        <v>73.667659833648869</v>
      </c>
      <c r="H58" s="631">
        <v>110574.04</v>
      </c>
      <c r="I58" s="123">
        <f t="shared" si="9"/>
        <v>94.39017036034619</v>
      </c>
      <c r="J58" s="122">
        <v>140574.04</v>
      </c>
      <c r="K58" s="438">
        <f t="shared" ref="K58" si="17">IF(J58=0,"",100*J58/pasiva1)</f>
        <v>147.29961723977138</v>
      </c>
      <c r="L58" s="439">
        <f t="shared" si="4"/>
        <v>121.72323926783726</v>
      </c>
      <c r="M58" s="123">
        <f t="shared" si="5"/>
        <v>128.12972554509184</v>
      </c>
      <c r="N58" s="440">
        <f t="shared" si="2"/>
        <v>127.13114217405823</v>
      </c>
      <c r="P58" s="105"/>
      <c r="Q58" s="105"/>
      <c r="R58" s="105"/>
    </row>
    <row r="59" spans="1:18" s="115" customFormat="1" ht="24" x14ac:dyDescent="0.2">
      <c r="A59" s="437">
        <f t="shared" si="11"/>
        <v>29</v>
      </c>
      <c r="B59" s="121"/>
      <c r="C59" s="236" t="s">
        <v>326</v>
      </c>
      <c r="D59" s="122">
        <v>311523.19198354241</v>
      </c>
      <c r="E59" s="123">
        <f t="shared" si="9"/>
        <v>265.92794441195599</v>
      </c>
      <c r="F59" s="123">
        <v>305292.72814387153</v>
      </c>
      <c r="G59" s="123">
        <f t="shared" si="9"/>
        <v>260.60938552371687</v>
      </c>
      <c r="H59" s="631">
        <v>229999.43</v>
      </c>
      <c r="I59" s="123">
        <f t="shared" si="9"/>
        <v>196.33618687064811</v>
      </c>
      <c r="J59" s="122">
        <v>155890.51</v>
      </c>
      <c r="K59" s="438">
        <f t="shared" si="10"/>
        <v>163.34888329532788</v>
      </c>
      <c r="L59" s="439">
        <f t="shared" si="4"/>
        <v>73.830596218387086</v>
      </c>
      <c r="M59" s="123">
        <f t="shared" si="5"/>
        <v>75.337343079986823</v>
      </c>
      <c r="N59" s="440">
        <f t="shared" si="2"/>
        <v>67.778650581873194</v>
      </c>
      <c r="P59" s="139"/>
      <c r="Q59" s="105"/>
      <c r="R59" s="105"/>
    </row>
    <row r="60" spans="1:18" s="115" customFormat="1" ht="18" customHeight="1" x14ac:dyDescent="0.2">
      <c r="A60" s="437">
        <f t="shared" si="11"/>
        <v>30</v>
      </c>
      <c r="B60" s="121"/>
      <c r="C60" s="236" t="s">
        <v>292</v>
      </c>
      <c r="D60" s="122">
        <v>0</v>
      </c>
      <c r="E60" s="123" t="str">
        <f t="shared" si="9"/>
        <v/>
      </c>
      <c r="F60" s="123">
        <v>0</v>
      </c>
      <c r="G60" s="123" t="str">
        <f t="shared" si="9"/>
        <v/>
      </c>
      <c r="H60" s="631"/>
      <c r="I60" s="123" t="str">
        <f t="shared" si="9"/>
        <v/>
      </c>
      <c r="J60" s="122"/>
      <c r="K60" s="438" t="str">
        <f t="shared" si="10"/>
        <v/>
      </c>
      <c r="L60" s="439" t="str">
        <f t="shared" si="4"/>
        <v xml:space="preserve"> </v>
      </c>
      <c r="M60" s="123" t="str">
        <f t="shared" si="5"/>
        <v xml:space="preserve"> </v>
      </c>
      <c r="N60" s="440" t="str">
        <f t="shared" si="2"/>
        <v xml:space="preserve"> </v>
      </c>
      <c r="P60" s="105"/>
      <c r="Q60" s="105"/>
      <c r="R60" s="105"/>
    </row>
    <row r="61" spans="1:18" s="115" customFormat="1" ht="24" x14ac:dyDescent="0.2">
      <c r="A61" s="437">
        <f t="shared" si="11"/>
        <v>31</v>
      </c>
      <c r="B61" s="121"/>
      <c r="C61" s="236" t="s">
        <v>327</v>
      </c>
      <c r="D61" s="122">
        <v>0</v>
      </c>
      <c r="E61" s="123" t="str">
        <f t="shared" si="9"/>
        <v/>
      </c>
      <c r="F61" s="123">
        <v>0</v>
      </c>
      <c r="G61" s="123" t="str">
        <f t="shared" si="9"/>
        <v/>
      </c>
      <c r="H61" s="631"/>
      <c r="I61" s="123" t="str">
        <f t="shared" si="9"/>
        <v/>
      </c>
      <c r="J61" s="122"/>
      <c r="K61" s="438" t="str">
        <f t="shared" si="10"/>
        <v/>
      </c>
      <c r="L61" s="439" t="str">
        <f t="shared" si="4"/>
        <v xml:space="preserve"> </v>
      </c>
      <c r="M61" s="123" t="str">
        <f t="shared" si="5"/>
        <v xml:space="preserve"> </v>
      </c>
      <c r="N61" s="440" t="str">
        <f t="shared" si="2"/>
        <v xml:space="preserve"> </v>
      </c>
      <c r="P61" s="105"/>
      <c r="Q61" s="105"/>
      <c r="R61" s="105"/>
    </row>
    <row r="62" spans="1:18" s="115" customFormat="1" ht="18" customHeight="1" x14ac:dyDescent="0.2">
      <c r="A62" s="437">
        <f t="shared" si="11"/>
        <v>32</v>
      </c>
      <c r="B62" s="121"/>
      <c r="C62" s="236" t="s">
        <v>291</v>
      </c>
      <c r="D62" s="122">
        <v>186.87371424779349</v>
      </c>
      <c r="E62" s="123">
        <f t="shared" si="9"/>
        <v>0.15952244960679629</v>
      </c>
      <c r="F62" s="123">
        <v>0</v>
      </c>
      <c r="G62" s="123" t="str">
        <f t="shared" si="9"/>
        <v/>
      </c>
      <c r="H62" s="631">
        <v>37.159999999999997</v>
      </c>
      <c r="I62" s="123">
        <f t="shared" si="9"/>
        <v>3.1721177326888512E-2</v>
      </c>
      <c r="J62" s="122">
        <v>37.159999999999997</v>
      </c>
      <c r="K62" s="438">
        <f t="shared" ref="K62:K66" si="18">IF(J62=0,"",100*J62/pasiva1)</f>
        <v>3.8937870581438112E-2</v>
      </c>
      <c r="L62" s="439">
        <f t="shared" si="4"/>
        <v>19.88508664772727</v>
      </c>
      <c r="M62" s="123" t="str">
        <f t="shared" si="5"/>
        <v xml:space="preserve"> </v>
      </c>
      <c r="N62" s="440">
        <f t="shared" si="2"/>
        <v>100</v>
      </c>
      <c r="P62" s="105"/>
      <c r="Q62" s="105"/>
      <c r="R62" s="105"/>
    </row>
    <row r="63" spans="1:18" s="115" customFormat="1" ht="18" customHeight="1" x14ac:dyDescent="0.2">
      <c r="A63" s="437">
        <f t="shared" si="11"/>
        <v>33</v>
      </c>
      <c r="B63" s="121"/>
      <c r="C63" s="236" t="s">
        <v>107</v>
      </c>
      <c r="D63" s="122">
        <v>104455.7462339903</v>
      </c>
      <c r="E63" s="123">
        <f t="shared" si="9"/>
        <v>89.167364076987994</v>
      </c>
      <c r="F63" s="123">
        <v>100277.51638463068</v>
      </c>
      <c r="G63" s="123">
        <f t="shared" si="9"/>
        <v>85.600669513908471</v>
      </c>
      <c r="H63" s="631">
        <v>82638.42</v>
      </c>
      <c r="I63" s="123">
        <f t="shared" si="9"/>
        <v>70.543271658608475</v>
      </c>
      <c r="J63" s="122">
        <v>24861.79</v>
      </c>
      <c r="K63" s="438">
        <f t="shared" si="18"/>
        <v>26.051269145395381</v>
      </c>
      <c r="L63" s="439">
        <f t="shared" si="4"/>
        <v>79.113330744756226</v>
      </c>
      <c r="M63" s="123">
        <f t="shared" si="5"/>
        <v>82.40971952578775</v>
      </c>
      <c r="N63" s="440">
        <f t="shared" si="2"/>
        <v>30.085025826970075</v>
      </c>
      <c r="P63" s="105"/>
      <c r="Q63" s="105"/>
      <c r="R63" s="105"/>
    </row>
    <row r="64" spans="1:18" s="115" customFormat="1" ht="18" customHeight="1" x14ac:dyDescent="0.2">
      <c r="A64" s="437">
        <f t="shared" si="11"/>
        <v>34</v>
      </c>
      <c r="B64" s="121"/>
      <c r="C64" s="236" t="s">
        <v>169</v>
      </c>
      <c r="D64" s="122">
        <v>0</v>
      </c>
      <c r="E64" s="123" t="str">
        <f t="shared" si="9"/>
        <v/>
      </c>
      <c r="F64" s="123">
        <v>0</v>
      </c>
      <c r="G64" s="123" t="str">
        <f t="shared" si="9"/>
        <v/>
      </c>
      <c r="H64" s="631"/>
      <c r="I64" s="123" t="str">
        <f t="shared" si="9"/>
        <v/>
      </c>
      <c r="J64" s="122"/>
      <c r="K64" s="438" t="str">
        <f t="shared" si="18"/>
        <v/>
      </c>
      <c r="L64" s="439" t="str">
        <f t="shared" si="4"/>
        <v xml:space="preserve"> </v>
      </c>
      <c r="M64" s="123" t="str">
        <f t="shared" si="5"/>
        <v xml:space="preserve"> </v>
      </c>
      <c r="N64" s="440" t="str">
        <f t="shared" si="2"/>
        <v xml:space="preserve"> </v>
      </c>
      <c r="P64" s="105"/>
      <c r="Q64" s="105"/>
      <c r="R64" s="105"/>
    </row>
    <row r="65" spans="1:18" s="115" customFormat="1" ht="18" customHeight="1" x14ac:dyDescent="0.2">
      <c r="A65" s="437">
        <f t="shared" si="11"/>
        <v>35</v>
      </c>
      <c r="B65" s="121"/>
      <c r="C65" s="236" t="s">
        <v>293</v>
      </c>
      <c r="D65" s="122">
        <v>16816.425774769392</v>
      </c>
      <c r="E65" s="123">
        <f t="shared" si="9"/>
        <v>14.355135199298131</v>
      </c>
      <c r="F65" s="123">
        <v>16311.933001526311</v>
      </c>
      <c r="G65" s="123">
        <f t="shared" si="9"/>
        <v>13.924481143319186</v>
      </c>
      <c r="H65" s="631">
        <v>19162.400000000001</v>
      </c>
      <c r="I65" s="123">
        <f t="shared" si="9"/>
        <v>16.357747266113257</v>
      </c>
      <c r="J65" s="122">
        <v>22265.24</v>
      </c>
      <c r="K65" s="438">
        <f t="shared" si="18"/>
        <v>23.330490677735714</v>
      </c>
      <c r="L65" s="439">
        <f t="shared" si="4"/>
        <v>113.95049255205232</v>
      </c>
      <c r="M65" s="123">
        <f t="shared" si="5"/>
        <v>117.47473458974464</v>
      </c>
      <c r="N65" s="440">
        <f t="shared" si="2"/>
        <v>116.19233498935415</v>
      </c>
      <c r="P65" s="105"/>
      <c r="Q65" s="105"/>
      <c r="R65" s="105"/>
    </row>
    <row r="66" spans="1:18" s="115" customFormat="1" ht="18" customHeight="1" x14ac:dyDescent="0.2">
      <c r="A66" s="437">
        <f t="shared" si="11"/>
        <v>36</v>
      </c>
      <c r="B66" s="121"/>
      <c r="C66" s="236" t="s">
        <v>294</v>
      </c>
      <c r="D66" s="122">
        <v>44986.107903643242</v>
      </c>
      <c r="E66" s="123">
        <f t="shared" si="9"/>
        <v>38.401838160872131</v>
      </c>
      <c r="F66" s="123">
        <v>43636.524666533944</v>
      </c>
      <c r="G66" s="123">
        <f t="shared" si="9"/>
        <v>37.249783016045967</v>
      </c>
      <c r="H66" s="631">
        <v>19527.27</v>
      </c>
      <c r="I66" s="123">
        <f t="shared" si="9"/>
        <v>16.669214057589624</v>
      </c>
      <c r="J66" s="122">
        <v>12320.8</v>
      </c>
      <c r="K66" s="438">
        <f t="shared" si="18"/>
        <v>12.910272224429029</v>
      </c>
      <c r="L66" s="439">
        <f t="shared" si="4"/>
        <v>43.407333752512891</v>
      </c>
      <c r="M66" s="123">
        <f t="shared" si="5"/>
        <v>44.74982861083803</v>
      </c>
      <c r="N66" s="440">
        <f t="shared" si="2"/>
        <v>63.095353318717869</v>
      </c>
      <c r="P66" s="105"/>
      <c r="Q66" s="105"/>
      <c r="R66" s="105"/>
    </row>
    <row r="67" spans="1:18" s="115" customFormat="1" ht="18" customHeight="1" x14ac:dyDescent="0.2">
      <c r="A67" s="437">
        <f t="shared" si="11"/>
        <v>37</v>
      </c>
      <c r="B67" s="121"/>
      <c r="C67" s="236" t="s">
        <v>330</v>
      </c>
      <c r="D67" s="122">
        <v>0</v>
      </c>
      <c r="E67" s="123" t="str">
        <f>IF(D67=0,"",100*D67/$D$72)</f>
        <v/>
      </c>
      <c r="F67" s="123"/>
      <c r="G67" s="123" t="str">
        <f>IF(F67=0,"",100*F67/$D$72)</f>
        <v/>
      </c>
      <c r="H67" s="631"/>
      <c r="I67" s="123" t="str">
        <f>IF(H67=0,"",100*H67/$D$72)</f>
        <v/>
      </c>
      <c r="J67" s="122"/>
      <c r="K67" s="438" t="str">
        <f t="shared" si="10"/>
        <v/>
      </c>
      <c r="L67" s="439" t="str">
        <f t="shared" si="4"/>
        <v xml:space="preserve"> </v>
      </c>
      <c r="M67" s="123" t="str">
        <f t="shared" si="5"/>
        <v xml:space="preserve"> </v>
      </c>
      <c r="N67" s="440" t="str">
        <f t="shared" si="2"/>
        <v xml:space="preserve"> </v>
      </c>
      <c r="P67" s="105"/>
      <c r="Q67" s="105"/>
      <c r="R67" s="105"/>
    </row>
    <row r="68" spans="1:18" s="115" customFormat="1" ht="24" x14ac:dyDescent="0.2">
      <c r="A68" s="437">
        <f t="shared" si="11"/>
        <v>38</v>
      </c>
      <c r="B68" s="121"/>
      <c r="C68" s="236" t="s">
        <v>331</v>
      </c>
      <c r="D68" s="122">
        <v>0</v>
      </c>
      <c r="E68" s="123" t="str">
        <f>IF(D68=0,"",100*D68/$D$72)</f>
        <v/>
      </c>
      <c r="F68" s="123"/>
      <c r="G68" s="123" t="str">
        <f>IF(F68=0,"",100*F68/$D$72)</f>
        <v/>
      </c>
      <c r="H68" s="631"/>
      <c r="I68" s="123" t="str">
        <f>IF(H68=0,"",100*H68/$D$72)</f>
        <v/>
      </c>
      <c r="J68" s="122"/>
      <c r="K68" s="438" t="str">
        <f t="shared" si="10"/>
        <v/>
      </c>
      <c r="L68" s="439" t="str">
        <f t="shared" si="4"/>
        <v xml:space="preserve"> </v>
      </c>
      <c r="M68" s="123" t="str">
        <f t="shared" si="5"/>
        <v xml:space="preserve"> </v>
      </c>
      <c r="N68" s="440" t="str">
        <f t="shared" si="2"/>
        <v xml:space="preserve"> </v>
      </c>
      <c r="P68" s="105"/>
      <c r="Q68" s="105"/>
      <c r="R68" s="105"/>
    </row>
    <row r="69" spans="1:18" s="115" customFormat="1" ht="18" customHeight="1" thickBot="1" x14ac:dyDescent="0.25">
      <c r="A69" s="441">
        <f t="shared" si="11"/>
        <v>39</v>
      </c>
      <c r="B69" s="442"/>
      <c r="C69" s="598" t="s">
        <v>332</v>
      </c>
      <c r="D69" s="490">
        <v>0</v>
      </c>
      <c r="E69" s="444" t="str">
        <f>IF(D69=0,"",100*D69/$D$72)</f>
        <v/>
      </c>
      <c r="F69" s="444"/>
      <c r="G69" s="444" t="str">
        <f>IF(F69=0,"",100*F69/$D$72)</f>
        <v/>
      </c>
      <c r="H69" s="633"/>
      <c r="I69" s="444" t="str">
        <f>IF(H69=0,"",100*H69/$D$72)</f>
        <v/>
      </c>
      <c r="J69" s="490"/>
      <c r="K69" s="445" t="str">
        <f t="shared" si="10"/>
        <v/>
      </c>
      <c r="L69" s="446" t="str">
        <f t="shared" si="4"/>
        <v xml:space="preserve"> </v>
      </c>
      <c r="M69" s="444" t="str">
        <f t="shared" si="5"/>
        <v xml:space="preserve"> </v>
      </c>
      <c r="N69" s="447" t="str">
        <f t="shared" si="2"/>
        <v xml:space="preserve"> </v>
      </c>
      <c r="P69" s="105"/>
      <c r="Q69" s="105"/>
      <c r="R69" s="105"/>
    </row>
    <row r="70" spans="1:18" s="120" customFormat="1" ht="18" customHeight="1" thickBot="1" x14ac:dyDescent="0.25">
      <c r="A70" s="448">
        <f t="shared" si="11"/>
        <v>40</v>
      </c>
      <c r="B70" s="501"/>
      <c r="C70" s="450" t="s">
        <v>333</v>
      </c>
      <c r="D70" s="513">
        <f>SUM(D56:D69)</f>
        <v>595815.63341960311</v>
      </c>
      <c r="E70" s="503">
        <f>IF(D70=0,"",100*D70/$D$72)</f>
        <v>508.61069326791272</v>
      </c>
      <c r="F70" s="513">
        <f>SUM(F56:F69)</f>
        <v>577473.62561550201</v>
      </c>
      <c r="G70" s="503">
        <f>IF(F70=0,"",100*F70/$D$72)</f>
        <v>492.95326371772256</v>
      </c>
      <c r="H70" s="634">
        <v>501863.81999999995</v>
      </c>
      <c r="I70" s="503">
        <f>IF(H70=0,"",100*H70/$D$72)</f>
        <v>428.40988235117487</v>
      </c>
      <c r="J70" s="513">
        <f>SUM(J56:J69)</f>
        <v>399998.05999999994</v>
      </c>
      <c r="K70" s="504">
        <f t="shared" si="10"/>
        <v>419.13543307605801</v>
      </c>
      <c r="L70" s="505">
        <f t="shared" si="4"/>
        <v>84.231395057497991</v>
      </c>
      <c r="M70" s="503">
        <f t="shared" si="5"/>
        <v>86.906795001258601</v>
      </c>
      <c r="N70" s="506">
        <f t="shared" si="2"/>
        <v>79.702509736605435</v>
      </c>
      <c r="P70" s="105"/>
      <c r="Q70" s="105"/>
      <c r="R70" s="105"/>
    </row>
    <row r="71" spans="1:18" s="120" customFormat="1" ht="24" customHeight="1" thickBot="1" x14ac:dyDescent="0.25">
      <c r="A71" s="548">
        <f t="shared" si="11"/>
        <v>41</v>
      </c>
      <c r="B71" s="616" t="s">
        <v>314</v>
      </c>
      <c r="C71" s="467" t="s">
        <v>295</v>
      </c>
      <c r="D71" s="513">
        <v>6176.007697922887</v>
      </c>
      <c r="E71" s="503">
        <f>IF(D71=0,"",100*D71/$D$72)</f>
        <v>5.2720730720678262</v>
      </c>
      <c r="F71" s="503">
        <v>5867.2073130267427</v>
      </c>
      <c r="G71" s="503">
        <f>IF(F71=0,"",100*F71/$D$72)</f>
        <v>5.0084694184644354</v>
      </c>
      <c r="H71" s="634">
        <v>10839.69</v>
      </c>
      <c r="I71" s="503">
        <f>IF(H71=0,"",100*H71/$D$72)</f>
        <v>9.2531681555032357</v>
      </c>
      <c r="J71" s="513">
        <v>6190.27</v>
      </c>
      <c r="K71" s="504">
        <f t="shared" ref="K71" si="19">IF(J71=0,"",100*J71/pasiva1)</f>
        <v>6.4864352024800569</v>
      </c>
      <c r="L71" s="505">
        <f t="shared" si="4"/>
        <v>175.51289652125274</v>
      </c>
      <c r="M71" s="503">
        <f t="shared" si="5"/>
        <v>184.75041739079236</v>
      </c>
      <c r="N71" s="506">
        <f t="shared" si="2"/>
        <v>57.107444954606635</v>
      </c>
      <c r="P71" s="105"/>
      <c r="Q71" s="105"/>
      <c r="R71" s="105"/>
    </row>
    <row r="72" spans="1:18" s="120" customFormat="1" ht="18" customHeight="1" thickBot="1" x14ac:dyDescent="0.25">
      <c r="A72" s="474"/>
      <c r="B72" s="514" t="s">
        <v>316</v>
      </c>
      <c r="C72" s="476" t="s">
        <v>166</v>
      </c>
      <c r="D72" s="515">
        <f>SUM(D40,D41,D54,D70,D71)</f>
        <v>117145.71504413</v>
      </c>
      <c r="E72" s="516">
        <f t="shared" ref="E72:I72" si="20">IF(D72=0,"",100*D72/pasiva1)</f>
        <v>122.7503953594823</v>
      </c>
      <c r="F72" s="515">
        <f>SUM(F40,F41,F54,F70,F71)</f>
        <v>99859.75979826125</v>
      </c>
      <c r="G72" s="516">
        <f t="shared" si="20"/>
        <v>104.63741666625923</v>
      </c>
      <c r="H72" s="634">
        <v>102339.26369566662</v>
      </c>
      <c r="I72" s="516">
        <f t="shared" si="20"/>
        <v>107.23554911683355</v>
      </c>
      <c r="J72" s="515">
        <f>SUM(J40,J41,J54,J70,J71)</f>
        <v>95434.083695666617</v>
      </c>
      <c r="K72" s="517">
        <f t="shared" si="10"/>
        <v>100</v>
      </c>
      <c r="L72" s="518">
        <f t="shared" si="4"/>
        <v>87.360654768391967</v>
      </c>
      <c r="M72" s="516">
        <f t="shared" si="5"/>
        <v>102.48298604203987</v>
      </c>
      <c r="N72" s="519">
        <f t="shared" si="2"/>
        <v>93.252658119043701</v>
      </c>
      <c r="P72" s="105"/>
      <c r="Q72" s="105"/>
      <c r="R72" s="105"/>
    </row>
    <row r="73" spans="1:18" s="115" customFormat="1" ht="18" customHeight="1" thickTop="1" thickBot="1" x14ac:dyDescent="0.25">
      <c r="A73" s="482"/>
      <c r="B73" s="483" t="s">
        <v>334</v>
      </c>
      <c r="C73" s="484" t="s">
        <v>289</v>
      </c>
      <c r="D73" s="485"/>
      <c r="E73" s="486"/>
      <c r="F73" s="486"/>
      <c r="G73" s="486"/>
      <c r="H73" s="486"/>
      <c r="I73" s="486"/>
      <c r="J73" s="485"/>
      <c r="K73" s="487"/>
      <c r="L73" s="488" t="str">
        <f t="shared" si="4"/>
        <v xml:space="preserve"> </v>
      </c>
      <c r="M73" s="486" t="str">
        <f t="shared" si="5"/>
        <v xml:space="preserve"> </v>
      </c>
      <c r="N73" s="489" t="str">
        <f t="shared" si="2"/>
        <v xml:space="preserve"> </v>
      </c>
      <c r="P73" s="105"/>
      <c r="Q73" s="105"/>
      <c r="R73" s="105"/>
    </row>
    <row r="74" spans="1:18" ht="12.75" thickTop="1" x14ac:dyDescent="0.2"/>
    <row r="75" spans="1:18" x14ac:dyDescent="0.2">
      <c r="H75" s="139"/>
    </row>
  </sheetData>
  <sheetProtection formatCells="0" formatColumns="0" formatRows="0"/>
  <mergeCells count="15">
    <mergeCell ref="D10:E10"/>
    <mergeCell ref="J10:K10"/>
    <mergeCell ref="D30:E30"/>
    <mergeCell ref="J30:K30"/>
    <mergeCell ref="A1:N1"/>
    <mergeCell ref="A3:N3"/>
    <mergeCell ref="E5:J5"/>
    <mergeCell ref="A6:A8"/>
    <mergeCell ref="B6:C8"/>
    <mergeCell ref="D6:K6"/>
    <mergeCell ref="L6:N7"/>
    <mergeCell ref="D7:E7"/>
    <mergeCell ref="F7:G7"/>
    <mergeCell ref="H7:I7"/>
    <mergeCell ref="J7:K7"/>
  </mergeCells>
  <printOptions horizontalCentered="1"/>
  <pageMargins left="0.15748031496062992" right="0.15748031496062992" top="0.55118110236220474" bottom="0.31496062992125984" header="0.35433070866141736" footer="0.15748031496062992"/>
  <pageSetup paperSize="9" scale="59" orientation="portrait" r:id="rId1"/>
  <headerFooter alignWithMargins="0">
    <oddFooter>&amp;C&amp;P/&amp;N&amp;R&amp;D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K14"/>
  <sheetViews>
    <sheetView showGridLines="0" showZeros="0" zoomScale="120" zoomScaleNormal="120" workbookViewId="0">
      <selection activeCell="A2" sqref="A2:K13"/>
    </sheetView>
  </sheetViews>
  <sheetFormatPr defaultRowHeight="12.75" x14ac:dyDescent="0.2"/>
  <cols>
    <col min="1" max="1" width="6.140625" style="142" customWidth="1"/>
    <col min="2" max="2" width="28.7109375" style="142" customWidth="1"/>
    <col min="3" max="5" width="13.7109375" style="142" customWidth="1"/>
    <col min="6" max="6" width="15.5703125" style="142" customWidth="1"/>
    <col min="7" max="8" width="13.7109375" style="142" customWidth="1"/>
    <col min="9" max="11" width="6.7109375" style="142" customWidth="1"/>
    <col min="12" max="12" width="5.5703125" style="142" customWidth="1"/>
    <col min="13" max="256" width="9.140625" style="142"/>
    <col min="257" max="257" width="6.140625" style="142" customWidth="1"/>
    <col min="258" max="258" width="28.7109375" style="142" customWidth="1"/>
    <col min="259" max="261" width="13.7109375" style="142" customWidth="1"/>
    <col min="262" max="262" width="15.5703125" style="142" customWidth="1"/>
    <col min="263" max="264" width="13.7109375" style="142" customWidth="1"/>
    <col min="265" max="267" width="6.7109375" style="142" customWidth="1"/>
    <col min="268" max="268" width="5.5703125" style="142" customWidth="1"/>
    <col min="269" max="512" width="9.140625" style="142"/>
    <col min="513" max="513" width="6.140625" style="142" customWidth="1"/>
    <col min="514" max="514" width="28.7109375" style="142" customWidth="1"/>
    <col min="515" max="517" width="13.7109375" style="142" customWidth="1"/>
    <col min="518" max="518" width="15.5703125" style="142" customWidth="1"/>
    <col min="519" max="520" width="13.7109375" style="142" customWidth="1"/>
    <col min="521" max="523" width="6.7109375" style="142" customWidth="1"/>
    <col min="524" max="524" width="5.5703125" style="142" customWidth="1"/>
    <col min="525" max="768" width="9.140625" style="142"/>
    <col min="769" max="769" width="6.140625" style="142" customWidth="1"/>
    <col min="770" max="770" width="28.7109375" style="142" customWidth="1"/>
    <col min="771" max="773" width="13.7109375" style="142" customWidth="1"/>
    <col min="774" max="774" width="15.5703125" style="142" customWidth="1"/>
    <col min="775" max="776" width="13.7109375" style="142" customWidth="1"/>
    <col min="777" max="779" width="6.7109375" style="142" customWidth="1"/>
    <col min="780" max="780" width="5.5703125" style="142" customWidth="1"/>
    <col min="781" max="1024" width="9.140625" style="142"/>
    <col min="1025" max="1025" width="6.140625" style="142" customWidth="1"/>
    <col min="1026" max="1026" width="28.7109375" style="142" customWidth="1"/>
    <col min="1027" max="1029" width="13.7109375" style="142" customWidth="1"/>
    <col min="1030" max="1030" width="15.5703125" style="142" customWidth="1"/>
    <col min="1031" max="1032" width="13.7109375" style="142" customWidth="1"/>
    <col min="1033" max="1035" width="6.7109375" style="142" customWidth="1"/>
    <col min="1036" max="1036" width="5.5703125" style="142" customWidth="1"/>
    <col min="1037" max="1280" width="9.140625" style="142"/>
    <col min="1281" max="1281" width="6.140625" style="142" customWidth="1"/>
    <col min="1282" max="1282" width="28.7109375" style="142" customWidth="1"/>
    <col min="1283" max="1285" width="13.7109375" style="142" customWidth="1"/>
    <col min="1286" max="1286" width="15.5703125" style="142" customWidth="1"/>
    <col min="1287" max="1288" width="13.7109375" style="142" customWidth="1"/>
    <col min="1289" max="1291" width="6.7109375" style="142" customWidth="1"/>
    <col min="1292" max="1292" width="5.5703125" style="142" customWidth="1"/>
    <col min="1293" max="1536" width="9.140625" style="142"/>
    <col min="1537" max="1537" width="6.140625" style="142" customWidth="1"/>
    <col min="1538" max="1538" width="28.7109375" style="142" customWidth="1"/>
    <col min="1539" max="1541" width="13.7109375" style="142" customWidth="1"/>
    <col min="1542" max="1542" width="15.5703125" style="142" customWidth="1"/>
    <col min="1543" max="1544" width="13.7109375" style="142" customWidth="1"/>
    <col min="1545" max="1547" width="6.7109375" style="142" customWidth="1"/>
    <col min="1548" max="1548" width="5.5703125" style="142" customWidth="1"/>
    <col min="1549" max="1792" width="9.140625" style="142"/>
    <col min="1793" max="1793" width="6.140625" style="142" customWidth="1"/>
    <col min="1794" max="1794" width="28.7109375" style="142" customWidth="1"/>
    <col min="1795" max="1797" width="13.7109375" style="142" customWidth="1"/>
    <col min="1798" max="1798" width="15.5703125" style="142" customWidth="1"/>
    <col min="1799" max="1800" width="13.7109375" style="142" customWidth="1"/>
    <col min="1801" max="1803" width="6.7109375" style="142" customWidth="1"/>
    <col min="1804" max="1804" width="5.5703125" style="142" customWidth="1"/>
    <col min="1805" max="2048" width="9.140625" style="142"/>
    <col min="2049" max="2049" width="6.140625" style="142" customWidth="1"/>
    <col min="2050" max="2050" width="28.7109375" style="142" customWidth="1"/>
    <col min="2051" max="2053" width="13.7109375" style="142" customWidth="1"/>
    <col min="2054" max="2054" width="15.5703125" style="142" customWidth="1"/>
    <col min="2055" max="2056" width="13.7109375" style="142" customWidth="1"/>
    <col min="2057" max="2059" width="6.7109375" style="142" customWidth="1"/>
    <col min="2060" max="2060" width="5.5703125" style="142" customWidth="1"/>
    <col min="2061" max="2304" width="9.140625" style="142"/>
    <col min="2305" max="2305" width="6.140625" style="142" customWidth="1"/>
    <col min="2306" max="2306" width="28.7109375" style="142" customWidth="1"/>
    <col min="2307" max="2309" width="13.7109375" style="142" customWidth="1"/>
    <col min="2310" max="2310" width="15.5703125" style="142" customWidth="1"/>
    <col min="2311" max="2312" width="13.7109375" style="142" customWidth="1"/>
    <col min="2313" max="2315" width="6.7109375" style="142" customWidth="1"/>
    <col min="2316" max="2316" width="5.5703125" style="142" customWidth="1"/>
    <col min="2317" max="2560" width="9.140625" style="142"/>
    <col min="2561" max="2561" width="6.140625" style="142" customWidth="1"/>
    <col min="2562" max="2562" width="28.7109375" style="142" customWidth="1"/>
    <col min="2563" max="2565" width="13.7109375" style="142" customWidth="1"/>
    <col min="2566" max="2566" width="15.5703125" style="142" customWidth="1"/>
    <col min="2567" max="2568" width="13.7109375" style="142" customWidth="1"/>
    <col min="2569" max="2571" width="6.7109375" style="142" customWidth="1"/>
    <col min="2572" max="2572" width="5.5703125" style="142" customWidth="1"/>
    <col min="2573" max="2816" width="9.140625" style="142"/>
    <col min="2817" max="2817" width="6.140625" style="142" customWidth="1"/>
    <col min="2818" max="2818" width="28.7109375" style="142" customWidth="1"/>
    <col min="2819" max="2821" width="13.7109375" style="142" customWidth="1"/>
    <col min="2822" max="2822" width="15.5703125" style="142" customWidth="1"/>
    <col min="2823" max="2824" width="13.7109375" style="142" customWidth="1"/>
    <col min="2825" max="2827" width="6.7109375" style="142" customWidth="1"/>
    <col min="2828" max="2828" width="5.5703125" style="142" customWidth="1"/>
    <col min="2829" max="3072" width="9.140625" style="142"/>
    <col min="3073" max="3073" width="6.140625" style="142" customWidth="1"/>
    <col min="3074" max="3074" width="28.7109375" style="142" customWidth="1"/>
    <col min="3075" max="3077" width="13.7109375" style="142" customWidth="1"/>
    <col min="3078" max="3078" width="15.5703125" style="142" customWidth="1"/>
    <col min="3079" max="3080" width="13.7109375" style="142" customWidth="1"/>
    <col min="3081" max="3083" width="6.7109375" style="142" customWidth="1"/>
    <col min="3084" max="3084" width="5.5703125" style="142" customWidth="1"/>
    <col min="3085" max="3328" width="9.140625" style="142"/>
    <col min="3329" max="3329" width="6.140625" style="142" customWidth="1"/>
    <col min="3330" max="3330" width="28.7109375" style="142" customWidth="1"/>
    <col min="3331" max="3333" width="13.7109375" style="142" customWidth="1"/>
    <col min="3334" max="3334" width="15.5703125" style="142" customWidth="1"/>
    <col min="3335" max="3336" width="13.7109375" style="142" customWidth="1"/>
    <col min="3337" max="3339" width="6.7109375" style="142" customWidth="1"/>
    <col min="3340" max="3340" width="5.5703125" style="142" customWidth="1"/>
    <col min="3341" max="3584" width="9.140625" style="142"/>
    <col min="3585" max="3585" width="6.140625" style="142" customWidth="1"/>
    <col min="3586" max="3586" width="28.7109375" style="142" customWidth="1"/>
    <col min="3587" max="3589" width="13.7109375" style="142" customWidth="1"/>
    <col min="3590" max="3590" width="15.5703125" style="142" customWidth="1"/>
    <col min="3591" max="3592" width="13.7109375" style="142" customWidth="1"/>
    <col min="3593" max="3595" width="6.7109375" style="142" customWidth="1"/>
    <col min="3596" max="3596" width="5.5703125" style="142" customWidth="1"/>
    <col min="3597" max="3840" width="9.140625" style="142"/>
    <col min="3841" max="3841" width="6.140625" style="142" customWidth="1"/>
    <col min="3842" max="3842" width="28.7109375" style="142" customWidth="1"/>
    <col min="3843" max="3845" width="13.7109375" style="142" customWidth="1"/>
    <col min="3846" max="3846" width="15.5703125" style="142" customWidth="1"/>
    <col min="3847" max="3848" width="13.7109375" style="142" customWidth="1"/>
    <col min="3849" max="3851" width="6.7109375" style="142" customWidth="1"/>
    <col min="3852" max="3852" width="5.5703125" style="142" customWidth="1"/>
    <col min="3853" max="4096" width="9.140625" style="142"/>
    <col min="4097" max="4097" width="6.140625" style="142" customWidth="1"/>
    <col min="4098" max="4098" width="28.7109375" style="142" customWidth="1"/>
    <col min="4099" max="4101" width="13.7109375" style="142" customWidth="1"/>
    <col min="4102" max="4102" width="15.5703125" style="142" customWidth="1"/>
    <col min="4103" max="4104" width="13.7109375" style="142" customWidth="1"/>
    <col min="4105" max="4107" width="6.7109375" style="142" customWidth="1"/>
    <col min="4108" max="4108" width="5.5703125" style="142" customWidth="1"/>
    <col min="4109" max="4352" width="9.140625" style="142"/>
    <col min="4353" max="4353" width="6.140625" style="142" customWidth="1"/>
    <col min="4354" max="4354" width="28.7109375" style="142" customWidth="1"/>
    <col min="4355" max="4357" width="13.7109375" style="142" customWidth="1"/>
    <col min="4358" max="4358" width="15.5703125" style="142" customWidth="1"/>
    <col min="4359" max="4360" width="13.7109375" style="142" customWidth="1"/>
    <col min="4361" max="4363" width="6.7109375" style="142" customWidth="1"/>
    <col min="4364" max="4364" width="5.5703125" style="142" customWidth="1"/>
    <col min="4365" max="4608" width="9.140625" style="142"/>
    <col min="4609" max="4609" width="6.140625" style="142" customWidth="1"/>
    <col min="4610" max="4610" width="28.7109375" style="142" customWidth="1"/>
    <col min="4611" max="4613" width="13.7109375" style="142" customWidth="1"/>
    <col min="4614" max="4614" width="15.5703125" style="142" customWidth="1"/>
    <col min="4615" max="4616" width="13.7109375" style="142" customWidth="1"/>
    <col min="4617" max="4619" width="6.7109375" style="142" customWidth="1"/>
    <col min="4620" max="4620" width="5.5703125" style="142" customWidth="1"/>
    <col min="4621" max="4864" width="9.140625" style="142"/>
    <col min="4865" max="4865" width="6.140625" style="142" customWidth="1"/>
    <col min="4866" max="4866" width="28.7109375" style="142" customWidth="1"/>
    <col min="4867" max="4869" width="13.7109375" style="142" customWidth="1"/>
    <col min="4870" max="4870" width="15.5703125" style="142" customWidth="1"/>
    <col min="4871" max="4872" width="13.7109375" style="142" customWidth="1"/>
    <col min="4873" max="4875" width="6.7109375" style="142" customWidth="1"/>
    <col min="4876" max="4876" width="5.5703125" style="142" customWidth="1"/>
    <col min="4877" max="5120" width="9.140625" style="142"/>
    <col min="5121" max="5121" width="6.140625" style="142" customWidth="1"/>
    <col min="5122" max="5122" width="28.7109375" style="142" customWidth="1"/>
    <col min="5123" max="5125" width="13.7109375" style="142" customWidth="1"/>
    <col min="5126" max="5126" width="15.5703125" style="142" customWidth="1"/>
    <col min="5127" max="5128" width="13.7109375" style="142" customWidth="1"/>
    <col min="5129" max="5131" width="6.7109375" style="142" customWidth="1"/>
    <col min="5132" max="5132" width="5.5703125" style="142" customWidth="1"/>
    <col min="5133" max="5376" width="9.140625" style="142"/>
    <col min="5377" max="5377" width="6.140625" style="142" customWidth="1"/>
    <col min="5378" max="5378" width="28.7109375" style="142" customWidth="1"/>
    <col min="5379" max="5381" width="13.7109375" style="142" customWidth="1"/>
    <col min="5382" max="5382" width="15.5703125" style="142" customWidth="1"/>
    <col min="5383" max="5384" width="13.7109375" style="142" customWidth="1"/>
    <col min="5385" max="5387" width="6.7109375" style="142" customWidth="1"/>
    <col min="5388" max="5388" width="5.5703125" style="142" customWidth="1"/>
    <col min="5389" max="5632" width="9.140625" style="142"/>
    <col min="5633" max="5633" width="6.140625" style="142" customWidth="1"/>
    <col min="5634" max="5634" width="28.7109375" style="142" customWidth="1"/>
    <col min="5635" max="5637" width="13.7109375" style="142" customWidth="1"/>
    <col min="5638" max="5638" width="15.5703125" style="142" customWidth="1"/>
    <col min="5639" max="5640" width="13.7109375" style="142" customWidth="1"/>
    <col min="5641" max="5643" width="6.7109375" style="142" customWidth="1"/>
    <col min="5644" max="5644" width="5.5703125" style="142" customWidth="1"/>
    <col min="5645" max="5888" width="9.140625" style="142"/>
    <col min="5889" max="5889" width="6.140625" style="142" customWidth="1"/>
    <col min="5890" max="5890" width="28.7109375" style="142" customWidth="1"/>
    <col min="5891" max="5893" width="13.7109375" style="142" customWidth="1"/>
    <col min="5894" max="5894" width="15.5703125" style="142" customWidth="1"/>
    <col min="5895" max="5896" width="13.7109375" style="142" customWidth="1"/>
    <col min="5897" max="5899" width="6.7109375" style="142" customWidth="1"/>
    <col min="5900" max="5900" width="5.5703125" style="142" customWidth="1"/>
    <col min="5901" max="6144" width="9.140625" style="142"/>
    <col min="6145" max="6145" width="6.140625" style="142" customWidth="1"/>
    <col min="6146" max="6146" width="28.7109375" style="142" customWidth="1"/>
    <col min="6147" max="6149" width="13.7109375" style="142" customWidth="1"/>
    <col min="6150" max="6150" width="15.5703125" style="142" customWidth="1"/>
    <col min="6151" max="6152" width="13.7109375" style="142" customWidth="1"/>
    <col min="6153" max="6155" width="6.7109375" style="142" customWidth="1"/>
    <col min="6156" max="6156" width="5.5703125" style="142" customWidth="1"/>
    <col min="6157" max="6400" width="9.140625" style="142"/>
    <col min="6401" max="6401" width="6.140625" style="142" customWidth="1"/>
    <col min="6402" max="6402" width="28.7109375" style="142" customWidth="1"/>
    <col min="6403" max="6405" width="13.7109375" style="142" customWidth="1"/>
    <col min="6406" max="6406" width="15.5703125" style="142" customWidth="1"/>
    <col min="6407" max="6408" width="13.7109375" style="142" customWidth="1"/>
    <col min="6409" max="6411" width="6.7109375" style="142" customWidth="1"/>
    <col min="6412" max="6412" width="5.5703125" style="142" customWidth="1"/>
    <col min="6413" max="6656" width="9.140625" style="142"/>
    <col min="6657" max="6657" width="6.140625" style="142" customWidth="1"/>
    <col min="6658" max="6658" width="28.7109375" style="142" customWidth="1"/>
    <col min="6659" max="6661" width="13.7109375" style="142" customWidth="1"/>
    <col min="6662" max="6662" width="15.5703125" style="142" customWidth="1"/>
    <col min="6663" max="6664" width="13.7109375" style="142" customWidth="1"/>
    <col min="6665" max="6667" width="6.7109375" style="142" customWidth="1"/>
    <col min="6668" max="6668" width="5.5703125" style="142" customWidth="1"/>
    <col min="6669" max="6912" width="9.140625" style="142"/>
    <col min="6913" max="6913" width="6.140625" style="142" customWidth="1"/>
    <col min="6914" max="6914" width="28.7109375" style="142" customWidth="1"/>
    <col min="6915" max="6917" width="13.7109375" style="142" customWidth="1"/>
    <col min="6918" max="6918" width="15.5703125" style="142" customWidth="1"/>
    <col min="6919" max="6920" width="13.7109375" style="142" customWidth="1"/>
    <col min="6921" max="6923" width="6.7109375" style="142" customWidth="1"/>
    <col min="6924" max="6924" width="5.5703125" style="142" customWidth="1"/>
    <col min="6925" max="7168" width="9.140625" style="142"/>
    <col min="7169" max="7169" width="6.140625" style="142" customWidth="1"/>
    <col min="7170" max="7170" width="28.7109375" style="142" customWidth="1"/>
    <col min="7171" max="7173" width="13.7109375" style="142" customWidth="1"/>
    <col min="7174" max="7174" width="15.5703125" style="142" customWidth="1"/>
    <col min="7175" max="7176" width="13.7109375" style="142" customWidth="1"/>
    <col min="7177" max="7179" width="6.7109375" style="142" customWidth="1"/>
    <col min="7180" max="7180" width="5.5703125" style="142" customWidth="1"/>
    <col min="7181" max="7424" width="9.140625" style="142"/>
    <col min="7425" max="7425" width="6.140625" style="142" customWidth="1"/>
    <col min="7426" max="7426" width="28.7109375" style="142" customWidth="1"/>
    <col min="7427" max="7429" width="13.7109375" style="142" customWidth="1"/>
    <col min="7430" max="7430" width="15.5703125" style="142" customWidth="1"/>
    <col min="7431" max="7432" width="13.7109375" style="142" customWidth="1"/>
    <col min="7433" max="7435" width="6.7109375" style="142" customWidth="1"/>
    <col min="7436" max="7436" width="5.5703125" style="142" customWidth="1"/>
    <col min="7437" max="7680" width="9.140625" style="142"/>
    <col min="7681" max="7681" width="6.140625" style="142" customWidth="1"/>
    <col min="7682" max="7682" width="28.7109375" style="142" customWidth="1"/>
    <col min="7683" max="7685" width="13.7109375" style="142" customWidth="1"/>
    <col min="7686" max="7686" width="15.5703125" style="142" customWidth="1"/>
    <col min="7687" max="7688" width="13.7109375" style="142" customWidth="1"/>
    <col min="7689" max="7691" width="6.7109375" style="142" customWidth="1"/>
    <col min="7692" max="7692" width="5.5703125" style="142" customWidth="1"/>
    <col min="7693" max="7936" width="9.140625" style="142"/>
    <col min="7937" max="7937" width="6.140625" style="142" customWidth="1"/>
    <col min="7938" max="7938" width="28.7109375" style="142" customWidth="1"/>
    <col min="7939" max="7941" width="13.7109375" style="142" customWidth="1"/>
    <col min="7942" max="7942" width="15.5703125" style="142" customWidth="1"/>
    <col min="7943" max="7944" width="13.7109375" style="142" customWidth="1"/>
    <col min="7945" max="7947" width="6.7109375" style="142" customWidth="1"/>
    <col min="7948" max="7948" width="5.5703125" style="142" customWidth="1"/>
    <col min="7949" max="8192" width="9.140625" style="142"/>
    <col min="8193" max="8193" width="6.140625" style="142" customWidth="1"/>
    <col min="8194" max="8194" width="28.7109375" style="142" customWidth="1"/>
    <col min="8195" max="8197" width="13.7109375" style="142" customWidth="1"/>
    <col min="8198" max="8198" width="15.5703125" style="142" customWidth="1"/>
    <col min="8199" max="8200" width="13.7109375" style="142" customWidth="1"/>
    <col min="8201" max="8203" width="6.7109375" style="142" customWidth="1"/>
    <col min="8204" max="8204" width="5.5703125" style="142" customWidth="1"/>
    <col min="8205" max="8448" width="9.140625" style="142"/>
    <col min="8449" max="8449" width="6.140625" style="142" customWidth="1"/>
    <col min="8450" max="8450" width="28.7109375" style="142" customWidth="1"/>
    <col min="8451" max="8453" width="13.7109375" style="142" customWidth="1"/>
    <col min="8454" max="8454" width="15.5703125" style="142" customWidth="1"/>
    <col min="8455" max="8456" width="13.7109375" style="142" customWidth="1"/>
    <col min="8457" max="8459" width="6.7109375" style="142" customWidth="1"/>
    <col min="8460" max="8460" width="5.5703125" style="142" customWidth="1"/>
    <col min="8461" max="8704" width="9.140625" style="142"/>
    <col min="8705" max="8705" width="6.140625" style="142" customWidth="1"/>
    <col min="8706" max="8706" width="28.7109375" style="142" customWidth="1"/>
    <col min="8707" max="8709" width="13.7109375" style="142" customWidth="1"/>
    <col min="8710" max="8710" width="15.5703125" style="142" customWidth="1"/>
    <col min="8711" max="8712" width="13.7109375" style="142" customWidth="1"/>
    <col min="8713" max="8715" width="6.7109375" style="142" customWidth="1"/>
    <col min="8716" max="8716" width="5.5703125" style="142" customWidth="1"/>
    <col min="8717" max="8960" width="9.140625" style="142"/>
    <col min="8961" max="8961" width="6.140625" style="142" customWidth="1"/>
    <col min="8962" max="8962" width="28.7109375" style="142" customWidth="1"/>
    <col min="8963" max="8965" width="13.7109375" style="142" customWidth="1"/>
    <col min="8966" max="8966" width="15.5703125" style="142" customWidth="1"/>
    <col min="8967" max="8968" width="13.7109375" style="142" customWidth="1"/>
    <col min="8969" max="8971" width="6.7109375" style="142" customWidth="1"/>
    <col min="8972" max="8972" width="5.5703125" style="142" customWidth="1"/>
    <col min="8973" max="9216" width="9.140625" style="142"/>
    <col min="9217" max="9217" width="6.140625" style="142" customWidth="1"/>
    <col min="9218" max="9218" width="28.7109375" style="142" customWidth="1"/>
    <col min="9219" max="9221" width="13.7109375" style="142" customWidth="1"/>
    <col min="9222" max="9222" width="15.5703125" style="142" customWidth="1"/>
    <col min="9223" max="9224" width="13.7109375" style="142" customWidth="1"/>
    <col min="9225" max="9227" width="6.7109375" style="142" customWidth="1"/>
    <col min="9228" max="9228" width="5.5703125" style="142" customWidth="1"/>
    <col min="9229" max="9472" width="9.140625" style="142"/>
    <col min="9473" max="9473" width="6.140625" style="142" customWidth="1"/>
    <col min="9474" max="9474" width="28.7109375" style="142" customWidth="1"/>
    <col min="9475" max="9477" width="13.7109375" style="142" customWidth="1"/>
    <col min="9478" max="9478" width="15.5703125" style="142" customWidth="1"/>
    <col min="9479" max="9480" width="13.7109375" style="142" customWidth="1"/>
    <col min="9481" max="9483" width="6.7109375" style="142" customWidth="1"/>
    <col min="9484" max="9484" width="5.5703125" style="142" customWidth="1"/>
    <col min="9485" max="9728" width="9.140625" style="142"/>
    <col min="9729" max="9729" width="6.140625" style="142" customWidth="1"/>
    <col min="9730" max="9730" width="28.7109375" style="142" customWidth="1"/>
    <col min="9731" max="9733" width="13.7109375" style="142" customWidth="1"/>
    <col min="9734" max="9734" width="15.5703125" style="142" customWidth="1"/>
    <col min="9735" max="9736" width="13.7109375" style="142" customWidth="1"/>
    <col min="9737" max="9739" width="6.7109375" style="142" customWidth="1"/>
    <col min="9740" max="9740" width="5.5703125" style="142" customWidth="1"/>
    <col min="9741" max="9984" width="9.140625" style="142"/>
    <col min="9985" max="9985" width="6.140625" style="142" customWidth="1"/>
    <col min="9986" max="9986" width="28.7109375" style="142" customWidth="1"/>
    <col min="9987" max="9989" width="13.7109375" style="142" customWidth="1"/>
    <col min="9990" max="9990" width="15.5703125" style="142" customWidth="1"/>
    <col min="9991" max="9992" width="13.7109375" style="142" customWidth="1"/>
    <col min="9993" max="9995" width="6.7109375" style="142" customWidth="1"/>
    <col min="9996" max="9996" width="5.5703125" style="142" customWidth="1"/>
    <col min="9997" max="10240" width="9.140625" style="142"/>
    <col min="10241" max="10241" width="6.140625" style="142" customWidth="1"/>
    <col min="10242" max="10242" width="28.7109375" style="142" customWidth="1"/>
    <col min="10243" max="10245" width="13.7109375" style="142" customWidth="1"/>
    <col min="10246" max="10246" width="15.5703125" style="142" customWidth="1"/>
    <col min="10247" max="10248" width="13.7109375" style="142" customWidth="1"/>
    <col min="10249" max="10251" width="6.7109375" style="142" customWidth="1"/>
    <col min="10252" max="10252" width="5.5703125" style="142" customWidth="1"/>
    <col min="10253" max="10496" width="9.140625" style="142"/>
    <col min="10497" max="10497" width="6.140625" style="142" customWidth="1"/>
    <col min="10498" max="10498" width="28.7109375" style="142" customWidth="1"/>
    <col min="10499" max="10501" width="13.7109375" style="142" customWidth="1"/>
    <col min="10502" max="10502" width="15.5703125" style="142" customWidth="1"/>
    <col min="10503" max="10504" width="13.7109375" style="142" customWidth="1"/>
    <col min="10505" max="10507" width="6.7109375" style="142" customWidth="1"/>
    <col min="10508" max="10508" width="5.5703125" style="142" customWidth="1"/>
    <col min="10509" max="10752" width="9.140625" style="142"/>
    <col min="10753" max="10753" width="6.140625" style="142" customWidth="1"/>
    <col min="10754" max="10754" width="28.7109375" style="142" customWidth="1"/>
    <col min="10755" max="10757" width="13.7109375" style="142" customWidth="1"/>
    <col min="10758" max="10758" width="15.5703125" style="142" customWidth="1"/>
    <col min="10759" max="10760" width="13.7109375" style="142" customWidth="1"/>
    <col min="10761" max="10763" width="6.7109375" style="142" customWidth="1"/>
    <col min="10764" max="10764" width="5.5703125" style="142" customWidth="1"/>
    <col min="10765" max="11008" width="9.140625" style="142"/>
    <col min="11009" max="11009" width="6.140625" style="142" customWidth="1"/>
    <col min="11010" max="11010" width="28.7109375" style="142" customWidth="1"/>
    <col min="11011" max="11013" width="13.7109375" style="142" customWidth="1"/>
    <col min="11014" max="11014" width="15.5703125" style="142" customWidth="1"/>
    <col min="11015" max="11016" width="13.7109375" style="142" customWidth="1"/>
    <col min="11017" max="11019" width="6.7109375" style="142" customWidth="1"/>
    <col min="11020" max="11020" width="5.5703125" style="142" customWidth="1"/>
    <col min="11021" max="11264" width="9.140625" style="142"/>
    <col min="11265" max="11265" width="6.140625" style="142" customWidth="1"/>
    <col min="11266" max="11266" width="28.7109375" style="142" customWidth="1"/>
    <col min="11267" max="11269" width="13.7109375" style="142" customWidth="1"/>
    <col min="11270" max="11270" width="15.5703125" style="142" customWidth="1"/>
    <col min="11271" max="11272" width="13.7109375" style="142" customWidth="1"/>
    <col min="11273" max="11275" width="6.7109375" style="142" customWidth="1"/>
    <col min="11276" max="11276" width="5.5703125" style="142" customWidth="1"/>
    <col min="11277" max="11520" width="9.140625" style="142"/>
    <col min="11521" max="11521" width="6.140625" style="142" customWidth="1"/>
    <col min="11522" max="11522" width="28.7109375" style="142" customWidth="1"/>
    <col min="11523" max="11525" width="13.7109375" style="142" customWidth="1"/>
    <col min="11526" max="11526" width="15.5703125" style="142" customWidth="1"/>
    <col min="11527" max="11528" width="13.7109375" style="142" customWidth="1"/>
    <col min="11529" max="11531" width="6.7109375" style="142" customWidth="1"/>
    <col min="11532" max="11532" width="5.5703125" style="142" customWidth="1"/>
    <col min="11533" max="11776" width="9.140625" style="142"/>
    <col min="11777" max="11777" width="6.140625" style="142" customWidth="1"/>
    <col min="11778" max="11778" width="28.7109375" style="142" customWidth="1"/>
    <col min="11779" max="11781" width="13.7109375" style="142" customWidth="1"/>
    <col min="11782" max="11782" width="15.5703125" style="142" customWidth="1"/>
    <col min="11783" max="11784" width="13.7109375" style="142" customWidth="1"/>
    <col min="11785" max="11787" width="6.7109375" style="142" customWidth="1"/>
    <col min="11788" max="11788" width="5.5703125" style="142" customWidth="1"/>
    <col min="11789" max="12032" width="9.140625" style="142"/>
    <col min="12033" max="12033" width="6.140625" style="142" customWidth="1"/>
    <col min="12034" max="12034" width="28.7109375" style="142" customWidth="1"/>
    <col min="12035" max="12037" width="13.7109375" style="142" customWidth="1"/>
    <col min="12038" max="12038" width="15.5703125" style="142" customWidth="1"/>
    <col min="12039" max="12040" width="13.7109375" style="142" customWidth="1"/>
    <col min="12041" max="12043" width="6.7109375" style="142" customWidth="1"/>
    <col min="12044" max="12044" width="5.5703125" style="142" customWidth="1"/>
    <col min="12045" max="12288" width="9.140625" style="142"/>
    <col min="12289" max="12289" width="6.140625" style="142" customWidth="1"/>
    <col min="12290" max="12290" width="28.7109375" style="142" customWidth="1"/>
    <col min="12291" max="12293" width="13.7109375" style="142" customWidth="1"/>
    <col min="12294" max="12294" width="15.5703125" style="142" customWidth="1"/>
    <col min="12295" max="12296" width="13.7109375" style="142" customWidth="1"/>
    <col min="12297" max="12299" width="6.7109375" style="142" customWidth="1"/>
    <col min="12300" max="12300" width="5.5703125" style="142" customWidth="1"/>
    <col min="12301" max="12544" width="9.140625" style="142"/>
    <col min="12545" max="12545" width="6.140625" style="142" customWidth="1"/>
    <col min="12546" max="12546" width="28.7109375" style="142" customWidth="1"/>
    <col min="12547" max="12549" width="13.7109375" style="142" customWidth="1"/>
    <col min="12550" max="12550" width="15.5703125" style="142" customWidth="1"/>
    <col min="12551" max="12552" width="13.7109375" style="142" customWidth="1"/>
    <col min="12553" max="12555" width="6.7109375" style="142" customWidth="1"/>
    <col min="12556" max="12556" width="5.5703125" style="142" customWidth="1"/>
    <col min="12557" max="12800" width="9.140625" style="142"/>
    <col min="12801" max="12801" width="6.140625" style="142" customWidth="1"/>
    <col min="12802" max="12802" width="28.7109375" style="142" customWidth="1"/>
    <col min="12803" max="12805" width="13.7109375" style="142" customWidth="1"/>
    <col min="12806" max="12806" width="15.5703125" style="142" customWidth="1"/>
    <col min="12807" max="12808" width="13.7109375" style="142" customWidth="1"/>
    <col min="12809" max="12811" width="6.7109375" style="142" customWidth="1"/>
    <col min="12812" max="12812" width="5.5703125" style="142" customWidth="1"/>
    <col min="12813" max="13056" width="9.140625" style="142"/>
    <col min="13057" max="13057" width="6.140625" style="142" customWidth="1"/>
    <col min="13058" max="13058" width="28.7109375" style="142" customWidth="1"/>
    <col min="13059" max="13061" width="13.7109375" style="142" customWidth="1"/>
    <col min="13062" max="13062" width="15.5703125" style="142" customWidth="1"/>
    <col min="13063" max="13064" width="13.7109375" style="142" customWidth="1"/>
    <col min="13065" max="13067" width="6.7109375" style="142" customWidth="1"/>
    <col min="13068" max="13068" width="5.5703125" style="142" customWidth="1"/>
    <col min="13069" max="13312" width="9.140625" style="142"/>
    <col min="13313" max="13313" width="6.140625" style="142" customWidth="1"/>
    <col min="13314" max="13314" width="28.7109375" style="142" customWidth="1"/>
    <col min="13315" max="13317" width="13.7109375" style="142" customWidth="1"/>
    <col min="13318" max="13318" width="15.5703125" style="142" customWidth="1"/>
    <col min="13319" max="13320" width="13.7109375" style="142" customWidth="1"/>
    <col min="13321" max="13323" width="6.7109375" style="142" customWidth="1"/>
    <col min="13324" max="13324" width="5.5703125" style="142" customWidth="1"/>
    <col min="13325" max="13568" width="9.140625" style="142"/>
    <col min="13569" max="13569" width="6.140625" style="142" customWidth="1"/>
    <col min="13570" max="13570" width="28.7109375" style="142" customWidth="1"/>
    <col min="13571" max="13573" width="13.7109375" style="142" customWidth="1"/>
    <col min="13574" max="13574" width="15.5703125" style="142" customWidth="1"/>
    <col min="13575" max="13576" width="13.7109375" style="142" customWidth="1"/>
    <col min="13577" max="13579" width="6.7109375" style="142" customWidth="1"/>
    <col min="13580" max="13580" width="5.5703125" style="142" customWidth="1"/>
    <col min="13581" max="13824" width="9.140625" style="142"/>
    <col min="13825" max="13825" width="6.140625" style="142" customWidth="1"/>
    <col min="13826" max="13826" width="28.7109375" style="142" customWidth="1"/>
    <col min="13827" max="13829" width="13.7109375" style="142" customWidth="1"/>
    <col min="13830" max="13830" width="15.5703125" style="142" customWidth="1"/>
    <col min="13831" max="13832" width="13.7109375" style="142" customWidth="1"/>
    <col min="13833" max="13835" width="6.7109375" style="142" customWidth="1"/>
    <col min="13836" max="13836" width="5.5703125" style="142" customWidth="1"/>
    <col min="13837" max="14080" width="9.140625" style="142"/>
    <col min="14081" max="14081" width="6.140625" style="142" customWidth="1"/>
    <col min="14082" max="14082" width="28.7109375" style="142" customWidth="1"/>
    <col min="14083" max="14085" width="13.7109375" style="142" customWidth="1"/>
    <col min="14086" max="14086" width="15.5703125" style="142" customWidth="1"/>
    <col min="14087" max="14088" width="13.7109375" style="142" customWidth="1"/>
    <col min="14089" max="14091" width="6.7109375" style="142" customWidth="1"/>
    <col min="14092" max="14092" width="5.5703125" style="142" customWidth="1"/>
    <col min="14093" max="14336" width="9.140625" style="142"/>
    <col min="14337" max="14337" width="6.140625" style="142" customWidth="1"/>
    <col min="14338" max="14338" width="28.7109375" style="142" customWidth="1"/>
    <col min="14339" max="14341" width="13.7109375" style="142" customWidth="1"/>
    <col min="14342" max="14342" width="15.5703125" style="142" customWidth="1"/>
    <col min="14343" max="14344" width="13.7109375" style="142" customWidth="1"/>
    <col min="14345" max="14347" width="6.7109375" style="142" customWidth="1"/>
    <col min="14348" max="14348" width="5.5703125" style="142" customWidth="1"/>
    <col min="14349" max="14592" width="9.140625" style="142"/>
    <col min="14593" max="14593" width="6.140625" style="142" customWidth="1"/>
    <col min="14594" max="14594" width="28.7109375" style="142" customWidth="1"/>
    <col min="14595" max="14597" width="13.7109375" style="142" customWidth="1"/>
    <col min="14598" max="14598" width="15.5703125" style="142" customWidth="1"/>
    <col min="14599" max="14600" width="13.7109375" style="142" customWidth="1"/>
    <col min="14601" max="14603" width="6.7109375" style="142" customWidth="1"/>
    <col min="14604" max="14604" width="5.5703125" style="142" customWidth="1"/>
    <col min="14605" max="14848" width="9.140625" style="142"/>
    <col min="14849" max="14849" width="6.140625" style="142" customWidth="1"/>
    <col min="14850" max="14850" width="28.7109375" style="142" customWidth="1"/>
    <col min="14851" max="14853" width="13.7109375" style="142" customWidth="1"/>
    <col min="14854" max="14854" width="15.5703125" style="142" customWidth="1"/>
    <col min="14855" max="14856" width="13.7109375" style="142" customWidth="1"/>
    <col min="14857" max="14859" width="6.7109375" style="142" customWidth="1"/>
    <col min="14860" max="14860" width="5.5703125" style="142" customWidth="1"/>
    <col min="14861" max="15104" width="9.140625" style="142"/>
    <col min="15105" max="15105" width="6.140625" style="142" customWidth="1"/>
    <col min="15106" max="15106" width="28.7109375" style="142" customWidth="1"/>
    <col min="15107" max="15109" width="13.7109375" style="142" customWidth="1"/>
    <col min="15110" max="15110" width="15.5703125" style="142" customWidth="1"/>
    <col min="15111" max="15112" width="13.7109375" style="142" customWidth="1"/>
    <col min="15113" max="15115" width="6.7109375" style="142" customWidth="1"/>
    <col min="15116" max="15116" width="5.5703125" style="142" customWidth="1"/>
    <col min="15117" max="15360" width="9.140625" style="142"/>
    <col min="15361" max="15361" width="6.140625" style="142" customWidth="1"/>
    <col min="15362" max="15362" width="28.7109375" style="142" customWidth="1"/>
    <col min="15363" max="15365" width="13.7109375" style="142" customWidth="1"/>
    <col min="15366" max="15366" width="15.5703125" style="142" customWidth="1"/>
    <col min="15367" max="15368" width="13.7109375" style="142" customWidth="1"/>
    <col min="15369" max="15371" width="6.7109375" style="142" customWidth="1"/>
    <col min="15372" max="15372" width="5.5703125" style="142" customWidth="1"/>
    <col min="15373" max="15616" width="9.140625" style="142"/>
    <col min="15617" max="15617" width="6.140625" style="142" customWidth="1"/>
    <col min="15618" max="15618" width="28.7109375" style="142" customWidth="1"/>
    <col min="15619" max="15621" width="13.7109375" style="142" customWidth="1"/>
    <col min="15622" max="15622" width="15.5703125" style="142" customWidth="1"/>
    <col min="15623" max="15624" width="13.7109375" style="142" customWidth="1"/>
    <col min="15625" max="15627" width="6.7109375" style="142" customWidth="1"/>
    <col min="15628" max="15628" width="5.5703125" style="142" customWidth="1"/>
    <col min="15629" max="15872" width="9.140625" style="142"/>
    <col min="15873" max="15873" width="6.140625" style="142" customWidth="1"/>
    <col min="15874" max="15874" width="28.7109375" style="142" customWidth="1"/>
    <col min="15875" max="15877" width="13.7109375" style="142" customWidth="1"/>
    <col min="15878" max="15878" width="15.5703125" style="142" customWidth="1"/>
    <col min="15879" max="15880" width="13.7109375" style="142" customWidth="1"/>
    <col min="15881" max="15883" width="6.7109375" style="142" customWidth="1"/>
    <col min="15884" max="15884" width="5.5703125" style="142" customWidth="1"/>
    <col min="15885" max="16128" width="9.140625" style="142"/>
    <col min="16129" max="16129" width="6.140625" style="142" customWidth="1"/>
    <col min="16130" max="16130" width="28.7109375" style="142" customWidth="1"/>
    <col min="16131" max="16133" width="13.7109375" style="142" customWidth="1"/>
    <col min="16134" max="16134" width="15.5703125" style="142" customWidth="1"/>
    <col min="16135" max="16136" width="13.7109375" style="142" customWidth="1"/>
    <col min="16137" max="16139" width="6.7109375" style="142" customWidth="1"/>
    <col min="16140" max="16140" width="5.5703125" style="142" customWidth="1"/>
    <col min="16141" max="16384" width="9.140625" style="142"/>
  </cols>
  <sheetData>
    <row r="1" spans="1:11" ht="15" x14ac:dyDescent="0.2">
      <c r="A1" s="141" t="s">
        <v>173</v>
      </c>
    </row>
    <row r="3" spans="1:11" x14ac:dyDescent="0.2">
      <c r="A3" s="740" t="s">
        <v>351</v>
      </c>
      <c r="B3" s="740"/>
      <c r="C3" s="740"/>
      <c r="D3" s="740"/>
      <c r="E3" s="740"/>
      <c r="F3" s="740"/>
      <c r="G3" s="740"/>
      <c r="H3" s="740"/>
      <c r="I3" s="740"/>
      <c r="J3" s="740"/>
      <c r="K3" s="740"/>
    </row>
    <row r="4" spans="1:11" ht="13.5" thickBot="1" x14ac:dyDescent="0.25">
      <c r="A4" s="589" t="str">
        <f>'1-Zaposlenost'!$A$1</f>
        <v>Trgovačko društvo: MORSKI LAV d.o.o.</v>
      </c>
      <c r="B4" s="582"/>
      <c r="C4" s="582"/>
      <c r="D4" s="582"/>
      <c r="E4" s="582"/>
      <c r="F4" s="583"/>
      <c r="G4" s="583"/>
      <c r="H4" s="583"/>
      <c r="I4" s="583"/>
      <c r="J4"/>
      <c r="K4" s="562" t="s">
        <v>339</v>
      </c>
    </row>
    <row r="5" spans="1:11" ht="19.5" customHeight="1" thickTop="1" x14ac:dyDescent="0.2">
      <c r="A5" s="744" t="s">
        <v>111</v>
      </c>
      <c r="B5" s="746" t="s">
        <v>112</v>
      </c>
      <c r="C5" s="748" t="s">
        <v>367</v>
      </c>
      <c r="D5" s="750" t="s">
        <v>337</v>
      </c>
      <c r="E5" s="750"/>
      <c r="F5" s="751" t="s">
        <v>350</v>
      </c>
      <c r="G5" s="752"/>
      <c r="H5" s="753"/>
      <c r="I5" s="741" t="s">
        <v>2</v>
      </c>
      <c r="J5" s="742"/>
      <c r="K5" s="743"/>
    </row>
    <row r="6" spans="1:11" ht="48" customHeight="1" x14ac:dyDescent="0.2">
      <c r="A6" s="745"/>
      <c r="B6" s="747"/>
      <c r="C6" s="749"/>
      <c r="D6" s="585" t="s">
        <v>304</v>
      </c>
      <c r="E6" s="585" t="s">
        <v>299</v>
      </c>
      <c r="F6" s="585" t="s">
        <v>113</v>
      </c>
      <c r="G6" s="585" t="s">
        <v>114</v>
      </c>
      <c r="H6" s="585" t="s">
        <v>115</v>
      </c>
      <c r="I6" s="584" t="s">
        <v>7</v>
      </c>
      <c r="J6" s="584" t="s">
        <v>8</v>
      </c>
      <c r="K6" s="586" t="s">
        <v>116</v>
      </c>
    </row>
    <row r="7" spans="1:11" ht="13.5" thickBot="1" x14ac:dyDescent="0.25">
      <c r="A7" s="143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5">
        <v>11</v>
      </c>
    </row>
    <row r="8" spans="1:11" ht="18" customHeight="1" thickTop="1" x14ac:dyDescent="0.2">
      <c r="A8" s="146" t="s">
        <v>3</v>
      </c>
      <c r="B8" s="147" t="s">
        <v>29</v>
      </c>
      <c r="C8" s="148"/>
      <c r="D8" s="149"/>
      <c r="E8" s="148"/>
      <c r="F8" s="148"/>
      <c r="G8" s="148"/>
      <c r="H8" s="150">
        <f>SUM(F8:G8)</f>
        <v>0</v>
      </c>
      <c r="I8" s="151" t="str">
        <f>IF(C8=0,"",E8/C8*100)</f>
        <v/>
      </c>
      <c r="J8" s="151" t="str">
        <f>IF(D8=0,"",E8/D8*100)</f>
        <v/>
      </c>
      <c r="K8" s="152" t="str">
        <f>IF(E8=0,"",H8/E8*100)</f>
        <v/>
      </c>
    </row>
    <row r="9" spans="1:11" ht="18" customHeight="1" x14ac:dyDescent="0.2">
      <c r="A9" s="146" t="s">
        <v>4</v>
      </c>
      <c r="B9" s="155" t="s">
        <v>30</v>
      </c>
      <c r="C9" s="148"/>
      <c r="D9" s="149"/>
      <c r="E9" s="148"/>
      <c r="F9" s="148"/>
      <c r="G9" s="148"/>
      <c r="H9" s="150">
        <f t="shared" ref="H9:H13" si="0">SUM(F9:G9)</f>
        <v>0</v>
      </c>
      <c r="I9" s="156" t="str">
        <f t="shared" ref="I9:I13" si="1">IF(C9=0,"",E9/C9*100)</f>
        <v/>
      </c>
      <c r="J9" s="156" t="str">
        <f t="shared" ref="J9:J13" si="2">IF(D9=0,"",E9/D9*100)</f>
        <v/>
      </c>
      <c r="K9" s="157" t="str">
        <f t="shared" ref="K9:K13" si="3">IF(E9=0,"",H9/E9*100)</f>
        <v/>
      </c>
    </row>
    <row r="10" spans="1:11" ht="18" customHeight="1" x14ac:dyDescent="0.2">
      <c r="A10" s="153" t="s">
        <v>23</v>
      </c>
      <c r="B10" s="154" t="s">
        <v>402</v>
      </c>
      <c r="C10" s="148">
        <v>8337.3627977968008</v>
      </c>
      <c r="D10" s="149"/>
      <c r="E10" s="148"/>
      <c r="F10" s="148"/>
      <c r="G10" s="148"/>
      <c r="H10" s="150">
        <f t="shared" si="0"/>
        <v>0</v>
      </c>
      <c r="I10" s="156">
        <f t="shared" si="1"/>
        <v>0</v>
      </c>
      <c r="J10" s="156" t="str">
        <f t="shared" si="2"/>
        <v/>
      </c>
      <c r="K10" s="157" t="str">
        <f t="shared" si="3"/>
        <v/>
      </c>
    </row>
    <row r="11" spans="1:11" ht="18" customHeight="1" x14ac:dyDescent="0.2">
      <c r="A11" s="153" t="s">
        <v>24</v>
      </c>
      <c r="B11" s="154" t="s">
        <v>403</v>
      </c>
      <c r="C11" s="148"/>
      <c r="D11" s="149"/>
      <c r="E11" s="148">
        <v>295.67</v>
      </c>
      <c r="F11" s="148"/>
      <c r="G11" s="148"/>
      <c r="H11" s="150">
        <f t="shared" si="0"/>
        <v>0</v>
      </c>
      <c r="I11" s="156" t="str">
        <f t="shared" si="1"/>
        <v/>
      </c>
      <c r="J11" s="156" t="str">
        <f t="shared" si="2"/>
        <v/>
      </c>
      <c r="K11" s="157">
        <f t="shared" si="3"/>
        <v>0</v>
      </c>
    </row>
    <row r="12" spans="1:11" x14ac:dyDescent="0.2">
      <c r="A12" s="146" t="s">
        <v>5</v>
      </c>
      <c r="B12" s="158" t="s">
        <v>31</v>
      </c>
      <c r="C12" s="96"/>
      <c r="D12" s="148"/>
      <c r="E12" s="148"/>
      <c r="F12" s="148"/>
      <c r="G12" s="148"/>
      <c r="H12" s="150">
        <f t="shared" si="0"/>
        <v>0</v>
      </c>
      <c r="I12" s="156" t="str">
        <f t="shared" si="1"/>
        <v/>
      </c>
      <c r="J12" s="156" t="str">
        <f t="shared" si="2"/>
        <v/>
      </c>
      <c r="K12" s="157" t="str">
        <f t="shared" si="3"/>
        <v/>
      </c>
    </row>
    <row r="13" spans="1:11" ht="18" customHeight="1" thickBot="1" x14ac:dyDescent="0.25">
      <c r="A13" s="738" t="s">
        <v>162</v>
      </c>
      <c r="B13" s="739"/>
      <c r="C13" s="162">
        <f>SUM(C8:C12)</f>
        <v>8337.3627977968008</v>
      </c>
      <c r="D13" s="163">
        <f>SUM(D8:D12)</f>
        <v>0</v>
      </c>
      <c r="E13" s="163">
        <f>SUM(E8:E12)</f>
        <v>295.67</v>
      </c>
      <c r="F13" s="163">
        <f>SUM(F8:F12)</f>
        <v>0</v>
      </c>
      <c r="G13" s="163">
        <f>SUM(G8:G12)</f>
        <v>0</v>
      </c>
      <c r="H13" s="163">
        <f t="shared" si="0"/>
        <v>0</v>
      </c>
      <c r="I13" s="164">
        <f t="shared" si="1"/>
        <v>3.5463252250235846</v>
      </c>
      <c r="J13" s="164" t="str">
        <f t="shared" si="2"/>
        <v/>
      </c>
      <c r="K13" s="165">
        <f t="shared" si="3"/>
        <v>0</v>
      </c>
    </row>
    <row r="14" spans="1:11" ht="13.5" thickTop="1" x14ac:dyDescent="0.2"/>
  </sheetData>
  <sheetProtection formatColumns="0" formatRows="0"/>
  <mergeCells count="8">
    <mergeCell ref="A13:B13"/>
    <mergeCell ref="A3:K3"/>
    <mergeCell ref="I5:K5"/>
    <mergeCell ref="A5:A6"/>
    <mergeCell ref="B5:B6"/>
    <mergeCell ref="C5:C6"/>
    <mergeCell ref="D5:E5"/>
    <mergeCell ref="F5:H5"/>
  </mergeCells>
  <pageMargins left="0.42" right="0.34" top="0.49" bottom="0.56999999999999995" header="0.31" footer="0.3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Q23"/>
  <sheetViews>
    <sheetView showGridLines="0" showZeros="0" zoomScaleNormal="100" zoomScaleSheetLayoutView="100" workbookViewId="0">
      <selection activeCell="A2" sqref="A2:O22"/>
    </sheetView>
  </sheetViews>
  <sheetFormatPr defaultRowHeight="12.75" x14ac:dyDescent="0.2"/>
  <cols>
    <col min="1" max="1" width="4.5703125" style="142" customWidth="1"/>
    <col min="2" max="2" width="37.140625" style="142" customWidth="1"/>
    <col min="3" max="3" width="12.7109375" style="142" customWidth="1"/>
    <col min="4" max="4" width="5.7109375" style="142" customWidth="1"/>
    <col min="5" max="5" width="12.7109375" style="142" customWidth="1"/>
    <col min="6" max="6" width="5.7109375" style="142" customWidth="1"/>
    <col min="7" max="7" width="12.7109375" style="142" customWidth="1"/>
    <col min="8" max="8" width="5.7109375" style="142" customWidth="1"/>
    <col min="9" max="11" width="12.7109375" style="142" customWidth="1"/>
    <col min="12" max="12" width="5.7109375" style="142" customWidth="1"/>
    <col min="13" max="15" width="6.140625" style="142" customWidth="1"/>
    <col min="16" max="17" width="5.5703125" style="142" customWidth="1"/>
    <col min="18" max="18" width="5.42578125" style="142" customWidth="1"/>
    <col min="19" max="19" width="4.85546875" style="142" customWidth="1"/>
    <col min="20" max="256" width="9.140625" style="142"/>
    <col min="257" max="257" width="4.140625" style="142" customWidth="1"/>
    <col min="258" max="258" width="33.42578125" style="142" customWidth="1"/>
    <col min="259" max="259" width="12.7109375" style="142" customWidth="1"/>
    <col min="260" max="260" width="5.7109375" style="142" customWidth="1"/>
    <col min="261" max="261" width="12.7109375" style="142" customWidth="1"/>
    <col min="262" max="262" width="5.7109375" style="142" customWidth="1"/>
    <col min="263" max="263" width="12.7109375" style="142" customWidth="1"/>
    <col min="264" max="264" width="5.7109375" style="142" customWidth="1"/>
    <col min="265" max="267" width="12.7109375" style="142" customWidth="1"/>
    <col min="268" max="269" width="5.7109375" style="142" customWidth="1"/>
    <col min="270" max="270" width="5.42578125" style="142" customWidth="1"/>
    <col min="271" max="273" width="5.5703125" style="142" customWidth="1"/>
    <col min="274" max="274" width="5.42578125" style="142" customWidth="1"/>
    <col min="275" max="275" width="4.85546875" style="142" customWidth="1"/>
    <col min="276" max="512" width="9.140625" style="142"/>
    <col min="513" max="513" width="4.140625" style="142" customWidth="1"/>
    <col min="514" max="514" width="33.42578125" style="142" customWidth="1"/>
    <col min="515" max="515" width="12.7109375" style="142" customWidth="1"/>
    <col min="516" max="516" width="5.7109375" style="142" customWidth="1"/>
    <col min="517" max="517" width="12.7109375" style="142" customWidth="1"/>
    <col min="518" max="518" width="5.7109375" style="142" customWidth="1"/>
    <col min="519" max="519" width="12.7109375" style="142" customWidth="1"/>
    <col min="520" max="520" width="5.7109375" style="142" customWidth="1"/>
    <col min="521" max="523" width="12.7109375" style="142" customWidth="1"/>
    <col min="524" max="525" width="5.7109375" style="142" customWidth="1"/>
    <col min="526" max="526" width="5.42578125" style="142" customWidth="1"/>
    <col min="527" max="529" width="5.5703125" style="142" customWidth="1"/>
    <col min="530" max="530" width="5.42578125" style="142" customWidth="1"/>
    <col min="531" max="531" width="4.85546875" style="142" customWidth="1"/>
    <col min="532" max="768" width="9.140625" style="142"/>
    <col min="769" max="769" width="4.140625" style="142" customWidth="1"/>
    <col min="770" max="770" width="33.42578125" style="142" customWidth="1"/>
    <col min="771" max="771" width="12.7109375" style="142" customWidth="1"/>
    <col min="772" max="772" width="5.7109375" style="142" customWidth="1"/>
    <col min="773" max="773" width="12.7109375" style="142" customWidth="1"/>
    <col min="774" max="774" width="5.7109375" style="142" customWidth="1"/>
    <col min="775" max="775" width="12.7109375" style="142" customWidth="1"/>
    <col min="776" max="776" width="5.7109375" style="142" customWidth="1"/>
    <col min="777" max="779" width="12.7109375" style="142" customWidth="1"/>
    <col min="780" max="781" width="5.7109375" style="142" customWidth="1"/>
    <col min="782" max="782" width="5.42578125" style="142" customWidth="1"/>
    <col min="783" max="785" width="5.5703125" style="142" customWidth="1"/>
    <col min="786" max="786" width="5.42578125" style="142" customWidth="1"/>
    <col min="787" max="787" width="4.85546875" style="142" customWidth="1"/>
    <col min="788" max="1024" width="9.140625" style="142"/>
    <col min="1025" max="1025" width="4.140625" style="142" customWidth="1"/>
    <col min="1026" max="1026" width="33.42578125" style="142" customWidth="1"/>
    <col min="1027" max="1027" width="12.7109375" style="142" customWidth="1"/>
    <col min="1028" max="1028" width="5.7109375" style="142" customWidth="1"/>
    <col min="1029" max="1029" width="12.7109375" style="142" customWidth="1"/>
    <col min="1030" max="1030" width="5.7109375" style="142" customWidth="1"/>
    <col min="1031" max="1031" width="12.7109375" style="142" customWidth="1"/>
    <col min="1032" max="1032" width="5.7109375" style="142" customWidth="1"/>
    <col min="1033" max="1035" width="12.7109375" style="142" customWidth="1"/>
    <col min="1036" max="1037" width="5.7109375" style="142" customWidth="1"/>
    <col min="1038" max="1038" width="5.42578125" style="142" customWidth="1"/>
    <col min="1039" max="1041" width="5.5703125" style="142" customWidth="1"/>
    <col min="1042" max="1042" width="5.42578125" style="142" customWidth="1"/>
    <col min="1043" max="1043" width="4.85546875" style="142" customWidth="1"/>
    <col min="1044" max="1280" width="9.140625" style="142"/>
    <col min="1281" max="1281" width="4.140625" style="142" customWidth="1"/>
    <col min="1282" max="1282" width="33.42578125" style="142" customWidth="1"/>
    <col min="1283" max="1283" width="12.7109375" style="142" customWidth="1"/>
    <col min="1284" max="1284" width="5.7109375" style="142" customWidth="1"/>
    <col min="1285" max="1285" width="12.7109375" style="142" customWidth="1"/>
    <col min="1286" max="1286" width="5.7109375" style="142" customWidth="1"/>
    <col min="1287" max="1287" width="12.7109375" style="142" customWidth="1"/>
    <col min="1288" max="1288" width="5.7109375" style="142" customWidth="1"/>
    <col min="1289" max="1291" width="12.7109375" style="142" customWidth="1"/>
    <col min="1292" max="1293" width="5.7109375" style="142" customWidth="1"/>
    <col min="1294" max="1294" width="5.42578125" style="142" customWidth="1"/>
    <col min="1295" max="1297" width="5.5703125" style="142" customWidth="1"/>
    <col min="1298" max="1298" width="5.42578125" style="142" customWidth="1"/>
    <col min="1299" max="1299" width="4.85546875" style="142" customWidth="1"/>
    <col min="1300" max="1536" width="9.140625" style="142"/>
    <col min="1537" max="1537" width="4.140625" style="142" customWidth="1"/>
    <col min="1538" max="1538" width="33.42578125" style="142" customWidth="1"/>
    <col min="1539" max="1539" width="12.7109375" style="142" customWidth="1"/>
    <col min="1540" max="1540" width="5.7109375" style="142" customWidth="1"/>
    <col min="1541" max="1541" width="12.7109375" style="142" customWidth="1"/>
    <col min="1542" max="1542" width="5.7109375" style="142" customWidth="1"/>
    <col min="1543" max="1543" width="12.7109375" style="142" customWidth="1"/>
    <col min="1544" max="1544" width="5.7109375" style="142" customWidth="1"/>
    <col min="1545" max="1547" width="12.7109375" style="142" customWidth="1"/>
    <col min="1548" max="1549" width="5.7109375" style="142" customWidth="1"/>
    <col min="1550" max="1550" width="5.42578125" style="142" customWidth="1"/>
    <col min="1551" max="1553" width="5.5703125" style="142" customWidth="1"/>
    <col min="1554" max="1554" width="5.42578125" style="142" customWidth="1"/>
    <col min="1555" max="1555" width="4.85546875" style="142" customWidth="1"/>
    <col min="1556" max="1792" width="9.140625" style="142"/>
    <col min="1793" max="1793" width="4.140625" style="142" customWidth="1"/>
    <col min="1794" max="1794" width="33.42578125" style="142" customWidth="1"/>
    <col min="1795" max="1795" width="12.7109375" style="142" customWidth="1"/>
    <col min="1796" max="1796" width="5.7109375" style="142" customWidth="1"/>
    <col min="1797" max="1797" width="12.7109375" style="142" customWidth="1"/>
    <col min="1798" max="1798" width="5.7109375" style="142" customWidth="1"/>
    <col min="1799" max="1799" width="12.7109375" style="142" customWidth="1"/>
    <col min="1800" max="1800" width="5.7109375" style="142" customWidth="1"/>
    <col min="1801" max="1803" width="12.7109375" style="142" customWidth="1"/>
    <col min="1804" max="1805" width="5.7109375" style="142" customWidth="1"/>
    <col min="1806" max="1806" width="5.42578125" style="142" customWidth="1"/>
    <col min="1807" max="1809" width="5.5703125" style="142" customWidth="1"/>
    <col min="1810" max="1810" width="5.42578125" style="142" customWidth="1"/>
    <col min="1811" max="1811" width="4.85546875" style="142" customWidth="1"/>
    <col min="1812" max="2048" width="9.140625" style="142"/>
    <col min="2049" max="2049" width="4.140625" style="142" customWidth="1"/>
    <col min="2050" max="2050" width="33.42578125" style="142" customWidth="1"/>
    <col min="2051" max="2051" width="12.7109375" style="142" customWidth="1"/>
    <col min="2052" max="2052" width="5.7109375" style="142" customWidth="1"/>
    <col min="2053" max="2053" width="12.7109375" style="142" customWidth="1"/>
    <col min="2054" max="2054" width="5.7109375" style="142" customWidth="1"/>
    <col min="2055" max="2055" width="12.7109375" style="142" customWidth="1"/>
    <col min="2056" max="2056" width="5.7109375" style="142" customWidth="1"/>
    <col min="2057" max="2059" width="12.7109375" style="142" customWidth="1"/>
    <col min="2060" max="2061" width="5.7109375" style="142" customWidth="1"/>
    <col min="2062" max="2062" width="5.42578125" style="142" customWidth="1"/>
    <col min="2063" max="2065" width="5.5703125" style="142" customWidth="1"/>
    <col min="2066" max="2066" width="5.42578125" style="142" customWidth="1"/>
    <col min="2067" max="2067" width="4.85546875" style="142" customWidth="1"/>
    <col min="2068" max="2304" width="9.140625" style="142"/>
    <col min="2305" max="2305" width="4.140625" style="142" customWidth="1"/>
    <col min="2306" max="2306" width="33.42578125" style="142" customWidth="1"/>
    <col min="2307" max="2307" width="12.7109375" style="142" customWidth="1"/>
    <col min="2308" max="2308" width="5.7109375" style="142" customWidth="1"/>
    <col min="2309" max="2309" width="12.7109375" style="142" customWidth="1"/>
    <col min="2310" max="2310" width="5.7109375" style="142" customWidth="1"/>
    <col min="2311" max="2311" width="12.7109375" style="142" customWidth="1"/>
    <col min="2312" max="2312" width="5.7109375" style="142" customWidth="1"/>
    <col min="2313" max="2315" width="12.7109375" style="142" customWidth="1"/>
    <col min="2316" max="2317" width="5.7109375" style="142" customWidth="1"/>
    <col min="2318" max="2318" width="5.42578125" style="142" customWidth="1"/>
    <col min="2319" max="2321" width="5.5703125" style="142" customWidth="1"/>
    <col min="2322" max="2322" width="5.42578125" style="142" customWidth="1"/>
    <col min="2323" max="2323" width="4.85546875" style="142" customWidth="1"/>
    <col min="2324" max="2560" width="9.140625" style="142"/>
    <col min="2561" max="2561" width="4.140625" style="142" customWidth="1"/>
    <col min="2562" max="2562" width="33.42578125" style="142" customWidth="1"/>
    <col min="2563" max="2563" width="12.7109375" style="142" customWidth="1"/>
    <col min="2564" max="2564" width="5.7109375" style="142" customWidth="1"/>
    <col min="2565" max="2565" width="12.7109375" style="142" customWidth="1"/>
    <col min="2566" max="2566" width="5.7109375" style="142" customWidth="1"/>
    <col min="2567" max="2567" width="12.7109375" style="142" customWidth="1"/>
    <col min="2568" max="2568" width="5.7109375" style="142" customWidth="1"/>
    <col min="2569" max="2571" width="12.7109375" style="142" customWidth="1"/>
    <col min="2572" max="2573" width="5.7109375" style="142" customWidth="1"/>
    <col min="2574" max="2574" width="5.42578125" style="142" customWidth="1"/>
    <col min="2575" max="2577" width="5.5703125" style="142" customWidth="1"/>
    <col min="2578" max="2578" width="5.42578125" style="142" customWidth="1"/>
    <col min="2579" max="2579" width="4.85546875" style="142" customWidth="1"/>
    <col min="2580" max="2816" width="9.140625" style="142"/>
    <col min="2817" max="2817" width="4.140625" style="142" customWidth="1"/>
    <col min="2818" max="2818" width="33.42578125" style="142" customWidth="1"/>
    <col min="2819" max="2819" width="12.7109375" style="142" customWidth="1"/>
    <col min="2820" max="2820" width="5.7109375" style="142" customWidth="1"/>
    <col min="2821" max="2821" width="12.7109375" style="142" customWidth="1"/>
    <col min="2822" max="2822" width="5.7109375" style="142" customWidth="1"/>
    <col min="2823" max="2823" width="12.7109375" style="142" customWidth="1"/>
    <col min="2824" max="2824" width="5.7109375" style="142" customWidth="1"/>
    <col min="2825" max="2827" width="12.7109375" style="142" customWidth="1"/>
    <col min="2828" max="2829" width="5.7109375" style="142" customWidth="1"/>
    <col min="2830" max="2830" width="5.42578125" style="142" customWidth="1"/>
    <col min="2831" max="2833" width="5.5703125" style="142" customWidth="1"/>
    <col min="2834" max="2834" width="5.42578125" style="142" customWidth="1"/>
    <col min="2835" max="2835" width="4.85546875" style="142" customWidth="1"/>
    <col min="2836" max="3072" width="9.140625" style="142"/>
    <col min="3073" max="3073" width="4.140625" style="142" customWidth="1"/>
    <col min="3074" max="3074" width="33.42578125" style="142" customWidth="1"/>
    <col min="3075" max="3075" width="12.7109375" style="142" customWidth="1"/>
    <col min="3076" max="3076" width="5.7109375" style="142" customWidth="1"/>
    <col min="3077" max="3077" width="12.7109375" style="142" customWidth="1"/>
    <col min="3078" max="3078" width="5.7109375" style="142" customWidth="1"/>
    <col min="3079" max="3079" width="12.7109375" style="142" customWidth="1"/>
    <col min="3080" max="3080" width="5.7109375" style="142" customWidth="1"/>
    <col min="3081" max="3083" width="12.7109375" style="142" customWidth="1"/>
    <col min="3084" max="3085" width="5.7109375" style="142" customWidth="1"/>
    <col min="3086" max="3086" width="5.42578125" style="142" customWidth="1"/>
    <col min="3087" max="3089" width="5.5703125" style="142" customWidth="1"/>
    <col min="3090" max="3090" width="5.42578125" style="142" customWidth="1"/>
    <col min="3091" max="3091" width="4.85546875" style="142" customWidth="1"/>
    <col min="3092" max="3328" width="9.140625" style="142"/>
    <col min="3329" max="3329" width="4.140625" style="142" customWidth="1"/>
    <col min="3330" max="3330" width="33.42578125" style="142" customWidth="1"/>
    <col min="3331" max="3331" width="12.7109375" style="142" customWidth="1"/>
    <col min="3332" max="3332" width="5.7109375" style="142" customWidth="1"/>
    <col min="3333" max="3333" width="12.7109375" style="142" customWidth="1"/>
    <col min="3334" max="3334" width="5.7109375" style="142" customWidth="1"/>
    <col min="3335" max="3335" width="12.7109375" style="142" customWidth="1"/>
    <col min="3336" max="3336" width="5.7109375" style="142" customWidth="1"/>
    <col min="3337" max="3339" width="12.7109375" style="142" customWidth="1"/>
    <col min="3340" max="3341" width="5.7109375" style="142" customWidth="1"/>
    <col min="3342" max="3342" width="5.42578125" style="142" customWidth="1"/>
    <col min="3343" max="3345" width="5.5703125" style="142" customWidth="1"/>
    <col min="3346" max="3346" width="5.42578125" style="142" customWidth="1"/>
    <col min="3347" max="3347" width="4.85546875" style="142" customWidth="1"/>
    <col min="3348" max="3584" width="9.140625" style="142"/>
    <col min="3585" max="3585" width="4.140625" style="142" customWidth="1"/>
    <col min="3586" max="3586" width="33.42578125" style="142" customWidth="1"/>
    <col min="3587" max="3587" width="12.7109375" style="142" customWidth="1"/>
    <col min="3588" max="3588" width="5.7109375" style="142" customWidth="1"/>
    <col min="3589" max="3589" width="12.7109375" style="142" customWidth="1"/>
    <col min="3590" max="3590" width="5.7109375" style="142" customWidth="1"/>
    <col min="3591" max="3591" width="12.7109375" style="142" customWidth="1"/>
    <col min="3592" max="3592" width="5.7109375" style="142" customWidth="1"/>
    <col min="3593" max="3595" width="12.7109375" style="142" customWidth="1"/>
    <col min="3596" max="3597" width="5.7109375" style="142" customWidth="1"/>
    <col min="3598" max="3598" width="5.42578125" style="142" customWidth="1"/>
    <col min="3599" max="3601" width="5.5703125" style="142" customWidth="1"/>
    <col min="3602" max="3602" width="5.42578125" style="142" customWidth="1"/>
    <col min="3603" max="3603" width="4.85546875" style="142" customWidth="1"/>
    <col min="3604" max="3840" width="9.140625" style="142"/>
    <col min="3841" max="3841" width="4.140625" style="142" customWidth="1"/>
    <col min="3842" max="3842" width="33.42578125" style="142" customWidth="1"/>
    <col min="3843" max="3843" width="12.7109375" style="142" customWidth="1"/>
    <col min="3844" max="3844" width="5.7109375" style="142" customWidth="1"/>
    <col min="3845" max="3845" width="12.7109375" style="142" customWidth="1"/>
    <col min="3846" max="3846" width="5.7109375" style="142" customWidth="1"/>
    <col min="3847" max="3847" width="12.7109375" style="142" customWidth="1"/>
    <col min="3848" max="3848" width="5.7109375" style="142" customWidth="1"/>
    <col min="3849" max="3851" width="12.7109375" style="142" customWidth="1"/>
    <col min="3852" max="3853" width="5.7109375" style="142" customWidth="1"/>
    <col min="3854" max="3854" width="5.42578125" style="142" customWidth="1"/>
    <col min="3855" max="3857" width="5.5703125" style="142" customWidth="1"/>
    <col min="3858" max="3858" width="5.42578125" style="142" customWidth="1"/>
    <col min="3859" max="3859" width="4.85546875" style="142" customWidth="1"/>
    <col min="3860" max="4096" width="9.140625" style="142"/>
    <col min="4097" max="4097" width="4.140625" style="142" customWidth="1"/>
    <col min="4098" max="4098" width="33.42578125" style="142" customWidth="1"/>
    <col min="4099" max="4099" width="12.7109375" style="142" customWidth="1"/>
    <col min="4100" max="4100" width="5.7109375" style="142" customWidth="1"/>
    <col min="4101" max="4101" width="12.7109375" style="142" customWidth="1"/>
    <col min="4102" max="4102" width="5.7109375" style="142" customWidth="1"/>
    <col min="4103" max="4103" width="12.7109375" style="142" customWidth="1"/>
    <col min="4104" max="4104" width="5.7109375" style="142" customWidth="1"/>
    <col min="4105" max="4107" width="12.7109375" style="142" customWidth="1"/>
    <col min="4108" max="4109" width="5.7109375" style="142" customWidth="1"/>
    <col min="4110" max="4110" width="5.42578125" style="142" customWidth="1"/>
    <col min="4111" max="4113" width="5.5703125" style="142" customWidth="1"/>
    <col min="4114" max="4114" width="5.42578125" style="142" customWidth="1"/>
    <col min="4115" max="4115" width="4.85546875" style="142" customWidth="1"/>
    <col min="4116" max="4352" width="9.140625" style="142"/>
    <col min="4353" max="4353" width="4.140625" style="142" customWidth="1"/>
    <col min="4354" max="4354" width="33.42578125" style="142" customWidth="1"/>
    <col min="4355" max="4355" width="12.7109375" style="142" customWidth="1"/>
    <col min="4356" max="4356" width="5.7109375" style="142" customWidth="1"/>
    <col min="4357" max="4357" width="12.7109375" style="142" customWidth="1"/>
    <col min="4358" max="4358" width="5.7109375" style="142" customWidth="1"/>
    <col min="4359" max="4359" width="12.7109375" style="142" customWidth="1"/>
    <col min="4360" max="4360" width="5.7109375" style="142" customWidth="1"/>
    <col min="4361" max="4363" width="12.7109375" style="142" customWidth="1"/>
    <col min="4364" max="4365" width="5.7109375" style="142" customWidth="1"/>
    <col min="4366" max="4366" width="5.42578125" style="142" customWidth="1"/>
    <col min="4367" max="4369" width="5.5703125" style="142" customWidth="1"/>
    <col min="4370" max="4370" width="5.42578125" style="142" customWidth="1"/>
    <col min="4371" max="4371" width="4.85546875" style="142" customWidth="1"/>
    <col min="4372" max="4608" width="9.140625" style="142"/>
    <col min="4609" max="4609" width="4.140625" style="142" customWidth="1"/>
    <col min="4610" max="4610" width="33.42578125" style="142" customWidth="1"/>
    <col min="4611" max="4611" width="12.7109375" style="142" customWidth="1"/>
    <col min="4612" max="4612" width="5.7109375" style="142" customWidth="1"/>
    <col min="4613" max="4613" width="12.7109375" style="142" customWidth="1"/>
    <col min="4614" max="4614" width="5.7109375" style="142" customWidth="1"/>
    <col min="4615" max="4615" width="12.7109375" style="142" customWidth="1"/>
    <col min="4616" max="4616" width="5.7109375" style="142" customWidth="1"/>
    <col min="4617" max="4619" width="12.7109375" style="142" customWidth="1"/>
    <col min="4620" max="4621" width="5.7109375" style="142" customWidth="1"/>
    <col min="4622" max="4622" width="5.42578125" style="142" customWidth="1"/>
    <col min="4623" max="4625" width="5.5703125" style="142" customWidth="1"/>
    <col min="4626" max="4626" width="5.42578125" style="142" customWidth="1"/>
    <col min="4627" max="4627" width="4.85546875" style="142" customWidth="1"/>
    <col min="4628" max="4864" width="9.140625" style="142"/>
    <col min="4865" max="4865" width="4.140625" style="142" customWidth="1"/>
    <col min="4866" max="4866" width="33.42578125" style="142" customWidth="1"/>
    <col min="4867" max="4867" width="12.7109375" style="142" customWidth="1"/>
    <col min="4868" max="4868" width="5.7109375" style="142" customWidth="1"/>
    <col min="4869" max="4869" width="12.7109375" style="142" customWidth="1"/>
    <col min="4870" max="4870" width="5.7109375" style="142" customWidth="1"/>
    <col min="4871" max="4871" width="12.7109375" style="142" customWidth="1"/>
    <col min="4872" max="4872" width="5.7109375" style="142" customWidth="1"/>
    <col min="4873" max="4875" width="12.7109375" style="142" customWidth="1"/>
    <col min="4876" max="4877" width="5.7109375" style="142" customWidth="1"/>
    <col min="4878" max="4878" width="5.42578125" style="142" customWidth="1"/>
    <col min="4879" max="4881" width="5.5703125" style="142" customWidth="1"/>
    <col min="4882" max="4882" width="5.42578125" style="142" customWidth="1"/>
    <col min="4883" max="4883" width="4.85546875" style="142" customWidth="1"/>
    <col min="4884" max="5120" width="9.140625" style="142"/>
    <col min="5121" max="5121" width="4.140625" style="142" customWidth="1"/>
    <col min="5122" max="5122" width="33.42578125" style="142" customWidth="1"/>
    <col min="5123" max="5123" width="12.7109375" style="142" customWidth="1"/>
    <col min="5124" max="5124" width="5.7109375" style="142" customWidth="1"/>
    <col min="5125" max="5125" width="12.7109375" style="142" customWidth="1"/>
    <col min="5126" max="5126" width="5.7109375" style="142" customWidth="1"/>
    <col min="5127" max="5127" width="12.7109375" style="142" customWidth="1"/>
    <col min="5128" max="5128" width="5.7109375" style="142" customWidth="1"/>
    <col min="5129" max="5131" width="12.7109375" style="142" customWidth="1"/>
    <col min="5132" max="5133" width="5.7109375" style="142" customWidth="1"/>
    <col min="5134" max="5134" width="5.42578125" style="142" customWidth="1"/>
    <col min="5135" max="5137" width="5.5703125" style="142" customWidth="1"/>
    <col min="5138" max="5138" width="5.42578125" style="142" customWidth="1"/>
    <col min="5139" max="5139" width="4.85546875" style="142" customWidth="1"/>
    <col min="5140" max="5376" width="9.140625" style="142"/>
    <col min="5377" max="5377" width="4.140625" style="142" customWidth="1"/>
    <col min="5378" max="5378" width="33.42578125" style="142" customWidth="1"/>
    <col min="5379" max="5379" width="12.7109375" style="142" customWidth="1"/>
    <col min="5380" max="5380" width="5.7109375" style="142" customWidth="1"/>
    <col min="5381" max="5381" width="12.7109375" style="142" customWidth="1"/>
    <col min="5382" max="5382" width="5.7109375" style="142" customWidth="1"/>
    <col min="5383" max="5383" width="12.7109375" style="142" customWidth="1"/>
    <col min="5384" max="5384" width="5.7109375" style="142" customWidth="1"/>
    <col min="5385" max="5387" width="12.7109375" style="142" customWidth="1"/>
    <col min="5388" max="5389" width="5.7109375" style="142" customWidth="1"/>
    <col min="5390" max="5390" width="5.42578125" style="142" customWidth="1"/>
    <col min="5391" max="5393" width="5.5703125" style="142" customWidth="1"/>
    <col min="5394" max="5394" width="5.42578125" style="142" customWidth="1"/>
    <col min="5395" max="5395" width="4.85546875" style="142" customWidth="1"/>
    <col min="5396" max="5632" width="9.140625" style="142"/>
    <col min="5633" max="5633" width="4.140625" style="142" customWidth="1"/>
    <col min="5634" max="5634" width="33.42578125" style="142" customWidth="1"/>
    <col min="5635" max="5635" width="12.7109375" style="142" customWidth="1"/>
    <col min="5636" max="5636" width="5.7109375" style="142" customWidth="1"/>
    <col min="5637" max="5637" width="12.7109375" style="142" customWidth="1"/>
    <col min="5638" max="5638" width="5.7109375" style="142" customWidth="1"/>
    <col min="5639" max="5639" width="12.7109375" style="142" customWidth="1"/>
    <col min="5640" max="5640" width="5.7109375" style="142" customWidth="1"/>
    <col min="5641" max="5643" width="12.7109375" style="142" customWidth="1"/>
    <col min="5644" max="5645" width="5.7109375" style="142" customWidth="1"/>
    <col min="5646" max="5646" width="5.42578125" style="142" customWidth="1"/>
    <col min="5647" max="5649" width="5.5703125" style="142" customWidth="1"/>
    <col min="5650" max="5650" width="5.42578125" style="142" customWidth="1"/>
    <col min="5651" max="5651" width="4.85546875" style="142" customWidth="1"/>
    <col min="5652" max="5888" width="9.140625" style="142"/>
    <col min="5889" max="5889" width="4.140625" style="142" customWidth="1"/>
    <col min="5890" max="5890" width="33.42578125" style="142" customWidth="1"/>
    <col min="5891" max="5891" width="12.7109375" style="142" customWidth="1"/>
    <col min="5892" max="5892" width="5.7109375" style="142" customWidth="1"/>
    <col min="5893" max="5893" width="12.7109375" style="142" customWidth="1"/>
    <col min="5894" max="5894" width="5.7109375" style="142" customWidth="1"/>
    <col min="5895" max="5895" width="12.7109375" style="142" customWidth="1"/>
    <col min="5896" max="5896" width="5.7109375" style="142" customWidth="1"/>
    <col min="5897" max="5899" width="12.7109375" style="142" customWidth="1"/>
    <col min="5900" max="5901" width="5.7109375" style="142" customWidth="1"/>
    <col min="5902" max="5902" width="5.42578125" style="142" customWidth="1"/>
    <col min="5903" max="5905" width="5.5703125" style="142" customWidth="1"/>
    <col min="5906" max="5906" width="5.42578125" style="142" customWidth="1"/>
    <col min="5907" max="5907" width="4.85546875" style="142" customWidth="1"/>
    <col min="5908" max="6144" width="9.140625" style="142"/>
    <col min="6145" max="6145" width="4.140625" style="142" customWidth="1"/>
    <col min="6146" max="6146" width="33.42578125" style="142" customWidth="1"/>
    <col min="6147" max="6147" width="12.7109375" style="142" customWidth="1"/>
    <col min="6148" max="6148" width="5.7109375" style="142" customWidth="1"/>
    <col min="6149" max="6149" width="12.7109375" style="142" customWidth="1"/>
    <col min="6150" max="6150" width="5.7109375" style="142" customWidth="1"/>
    <col min="6151" max="6151" width="12.7109375" style="142" customWidth="1"/>
    <col min="6152" max="6152" width="5.7109375" style="142" customWidth="1"/>
    <col min="6153" max="6155" width="12.7109375" style="142" customWidth="1"/>
    <col min="6156" max="6157" width="5.7109375" style="142" customWidth="1"/>
    <col min="6158" max="6158" width="5.42578125" style="142" customWidth="1"/>
    <col min="6159" max="6161" width="5.5703125" style="142" customWidth="1"/>
    <col min="6162" max="6162" width="5.42578125" style="142" customWidth="1"/>
    <col min="6163" max="6163" width="4.85546875" style="142" customWidth="1"/>
    <col min="6164" max="6400" width="9.140625" style="142"/>
    <col min="6401" max="6401" width="4.140625" style="142" customWidth="1"/>
    <col min="6402" max="6402" width="33.42578125" style="142" customWidth="1"/>
    <col min="6403" max="6403" width="12.7109375" style="142" customWidth="1"/>
    <col min="6404" max="6404" width="5.7109375" style="142" customWidth="1"/>
    <col min="6405" max="6405" width="12.7109375" style="142" customWidth="1"/>
    <col min="6406" max="6406" width="5.7109375" style="142" customWidth="1"/>
    <col min="6407" max="6407" width="12.7109375" style="142" customWidth="1"/>
    <col min="6408" max="6408" width="5.7109375" style="142" customWidth="1"/>
    <col min="6409" max="6411" width="12.7109375" style="142" customWidth="1"/>
    <col min="6412" max="6413" width="5.7109375" style="142" customWidth="1"/>
    <col min="6414" max="6414" width="5.42578125" style="142" customWidth="1"/>
    <col min="6415" max="6417" width="5.5703125" style="142" customWidth="1"/>
    <col min="6418" max="6418" width="5.42578125" style="142" customWidth="1"/>
    <col min="6419" max="6419" width="4.85546875" style="142" customWidth="1"/>
    <col min="6420" max="6656" width="9.140625" style="142"/>
    <col min="6657" max="6657" width="4.140625" style="142" customWidth="1"/>
    <col min="6658" max="6658" width="33.42578125" style="142" customWidth="1"/>
    <col min="6659" max="6659" width="12.7109375" style="142" customWidth="1"/>
    <col min="6660" max="6660" width="5.7109375" style="142" customWidth="1"/>
    <col min="6661" max="6661" width="12.7109375" style="142" customWidth="1"/>
    <col min="6662" max="6662" width="5.7109375" style="142" customWidth="1"/>
    <col min="6663" max="6663" width="12.7109375" style="142" customWidth="1"/>
    <col min="6664" max="6664" width="5.7109375" style="142" customWidth="1"/>
    <col min="6665" max="6667" width="12.7109375" style="142" customWidth="1"/>
    <col min="6668" max="6669" width="5.7109375" style="142" customWidth="1"/>
    <col min="6670" max="6670" width="5.42578125" style="142" customWidth="1"/>
    <col min="6671" max="6673" width="5.5703125" style="142" customWidth="1"/>
    <col min="6674" max="6674" width="5.42578125" style="142" customWidth="1"/>
    <col min="6675" max="6675" width="4.85546875" style="142" customWidth="1"/>
    <col min="6676" max="6912" width="9.140625" style="142"/>
    <col min="6913" max="6913" width="4.140625" style="142" customWidth="1"/>
    <col min="6914" max="6914" width="33.42578125" style="142" customWidth="1"/>
    <col min="6915" max="6915" width="12.7109375" style="142" customWidth="1"/>
    <col min="6916" max="6916" width="5.7109375" style="142" customWidth="1"/>
    <col min="6917" max="6917" width="12.7109375" style="142" customWidth="1"/>
    <col min="6918" max="6918" width="5.7109375" style="142" customWidth="1"/>
    <col min="6919" max="6919" width="12.7109375" style="142" customWidth="1"/>
    <col min="6920" max="6920" width="5.7109375" style="142" customWidth="1"/>
    <col min="6921" max="6923" width="12.7109375" style="142" customWidth="1"/>
    <col min="6924" max="6925" width="5.7109375" style="142" customWidth="1"/>
    <col min="6926" max="6926" width="5.42578125" style="142" customWidth="1"/>
    <col min="6927" max="6929" width="5.5703125" style="142" customWidth="1"/>
    <col min="6930" max="6930" width="5.42578125" style="142" customWidth="1"/>
    <col min="6931" max="6931" width="4.85546875" style="142" customWidth="1"/>
    <col min="6932" max="7168" width="9.140625" style="142"/>
    <col min="7169" max="7169" width="4.140625" style="142" customWidth="1"/>
    <col min="7170" max="7170" width="33.42578125" style="142" customWidth="1"/>
    <col min="7171" max="7171" width="12.7109375" style="142" customWidth="1"/>
    <col min="7172" max="7172" width="5.7109375" style="142" customWidth="1"/>
    <col min="7173" max="7173" width="12.7109375" style="142" customWidth="1"/>
    <col min="7174" max="7174" width="5.7109375" style="142" customWidth="1"/>
    <col min="7175" max="7175" width="12.7109375" style="142" customWidth="1"/>
    <col min="7176" max="7176" width="5.7109375" style="142" customWidth="1"/>
    <col min="7177" max="7179" width="12.7109375" style="142" customWidth="1"/>
    <col min="7180" max="7181" width="5.7109375" style="142" customWidth="1"/>
    <col min="7182" max="7182" width="5.42578125" style="142" customWidth="1"/>
    <col min="7183" max="7185" width="5.5703125" style="142" customWidth="1"/>
    <col min="7186" max="7186" width="5.42578125" style="142" customWidth="1"/>
    <col min="7187" max="7187" width="4.85546875" style="142" customWidth="1"/>
    <col min="7188" max="7424" width="9.140625" style="142"/>
    <col min="7425" max="7425" width="4.140625" style="142" customWidth="1"/>
    <col min="7426" max="7426" width="33.42578125" style="142" customWidth="1"/>
    <col min="7427" max="7427" width="12.7109375" style="142" customWidth="1"/>
    <col min="7428" max="7428" width="5.7109375" style="142" customWidth="1"/>
    <col min="7429" max="7429" width="12.7109375" style="142" customWidth="1"/>
    <col min="7430" max="7430" width="5.7109375" style="142" customWidth="1"/>
    <col min="7431" max="7431" width="12.7109375" style="142" customWidth="1"/>
    <col min="7432" max="7432" width="5.7109375" style="142" customWidth="1"/>
    <col min="7433" max="7435" width="12.7109375" style="142" customWidth="1"/>
    <col min="7436" max="7437" width="5.7109375" style="142" customWidth="1"/>
    <col min="7438" max="7438" width="5.42578125" style="142" customWidth="1"/>
    <col min="7439" max="7441" width="5.5703125" style="142" customWidth="1"/>
    <col min="7442" max="7442" width="5.42578125" style="142" customWidth="1"/>
    <col min="7443" max="7443" width="4.85546875" style="142" customWidth="1"/>
    <col min="7444" max="7680" width="9.140625" style="142"/>
    <col min="7681" max="7681" width="4.140625" style="142" customWidth="1"/>
    <col min="7682" max="7682" width="33.42578125" style="142" customWidth="1"/>
    <col min="7683" max="7683" width="12.7109375" style="142" customWidth="1"/>
    <col min="7684" max="7684" width="5.7109375" style="142" customWidth="1"/>
    <col min="7685" max="7685" width="12.7109375" style="142" customWidth="1"/>
    <col min="7686" max="7686" width="5.7109375" style="142" customWidth="1"/>
    <col min="7687" max="7687" width="12.7109375" style="142" customWidth="1"/>
    <col min="7688" max="7688" width="5.7109375" style="142" customWidth="1"/>
    <col min="7689" max="7691" width="12.7109375" style="142" customWidth="1"/>
    <col min="7692" max="7693" width="5.7109375" style="142" customWidth="1"/>
    <col min="7694" max="7694" width="5.42578125" style="142" customWidth="1"/>
    <col min="7695" max="7697" width="5.5703125" style="142" customWidth="1"/>
    <col min="7698" max="7698" width="5.42578125" style="142" customWidth="1"/>
    <col min="7699" max="7699" width="4.85546875" style="142" customWidth="1"/>
    <col min="7700" max="7936" width="9.140625" style="142"/>
    <col min="7937" max="7937" width="4.140625" style="142" customWidth="1"/>
    <col min="7938" max="7938" width="33.42578125" style="142" customWidth="1"/>
    <col min="7939" max="7939" width="12.7109375" style="142" customWidth="1"/>
    <col min="7940" max="7940" width="5.7109375" style="142" customWidth="1"/>
    <col min="7941" max="7941" width="12.7109375" style="142" customWidth="1"/>
    <col min="7942" max="7942" width="5.7109375" style="142" customWidth="1"/>
    <col min="7943" max="7943" width="12.7109375" style="142" customWidth="1"/>
    <col min="7944" max="7944" width="5.7109375" style="142" customWidth="1"/>
    <col min="7945" max="7947" width="12.7109375" style="142" customWidth="1"/>
    <col min="7948" max="7949" width="5.7109375" style="142" customWidth="1"/>
    <col min="7950" max="7950" width="5.42578125" style="142" customWidth="1"/>
    <col min="7951" max="7953" width="5.5703125" style="142" customWidth="1"/>
    <col min="7954" max="7954" width="5.42578125" style="142" customWidth="1"/>
    <col min="7955" max="7955" width="4.85546875" style="142" customWidth="1"/>
    <col min="7956" max="8192" width="9.140625" style="142"/>
    <col min="8193" max="8193" width="4.140625" style="142" customWidth="1"/>
    <col min="8194" max="8194" width="33.42578125" style="142" customWidth="1"/>
    <col min="8195" max="8195" width="12.7109375" style="142" customWidth="1"/>
    <col min="8196" max="8196" width="5.7109375" style="142" customWidth="1"/>
    <col min="8197" max="8197" width="12.7109375" style="142" customWidth="1"/>
    <col min="8198" max="8198" width="5.7109375" style="142" customWidth="1"/>
    <col min="8199" max="8199" width="12.7109375" style="142" customWidth="1"/>
    <col min="8200" max="8200" width="5.7109375" style="142" customWidth="1"/>
    <col min="8201" max="8203" width="12.7109375" style="142" customWidth="1"/>
    <col min="8204" max="8205" width="5.7109375" style="142" customWidth="1"/>
    <col min="8206" max="8206" width="5.42578125" style="142" customWidth="1"/>
    <col min="8207" max="8209" width="5.5703125" style="142" customWidth="1"/>
    <col min="8210" max="8210" width="5.42578125" style="142" customWidth="1"/>
    <col min="8211" max="8211" width="4.85546875" style="142" customWidth="1"/>
    <col min="8212" max="8448" width="9.140625" style="142"/>
    <col min="8449" max="8449" width="4.140625" style="142" customWidth="1"/>
    <col min="8450" max="8450" width="33.42578125" style="142" customWidth="1"/>
    <col min="8451" max="8451" width="12.7109375" style="142" customWidth="1"/>
    <col min="8452" max="8452" width="5.7109375" style="142" customWidth="1"/>
    <col min="8453" max="8453" width="12.7109375" style="142" customWidth="1"/>
    <col min="8454" max="8454" width="5.7109375" style="142" customWidth="1"/>
    <col min="8455" max="8455" width="12.7109375" style="142" customWidth="1"/>
    <col min="8456" max="8456" width="5.7109375" style="142" customWidth="1"/>
    <col min="8457" max="8459" width="12.7109375" style="142" customWidth="1"/>
    <col min="8460" max="8461" width="5.7109375" style="142" customWidth="1"/>
    <col min="8462" max="8462" width="5.42578125" style="142" customWidth="1"/>
    <col min="8463" max="8465" width="5.5703125" style="142" customWidth="1"/>
    <col min="8466" max="8466" width="5.42578125" style="142" customWidth="1"/>
    <col min="8467" max="8467" width="4.85546875" style="142" customWidth="1"/>
    <col min="8468" max="8704" width="9.140625" style="142"/>
    <col min="8705" max="8705" width="4.140625" style="142" customWidth="1"/>
    <col min="8706" max="8706" width="33.42578125" style="142" customWidth="1"/>
    <col min="8707" max="8707" width="12.7109375" style="142" customWidth="1"/>
    <col min="8708" max="8708" width="5.7109375" style="142" customWidth="1"/>
    <col min="8709" max="8709" width="12.7109375" style="142" customWidth="1"/>
    <col min="8710" max="8710" width="5.7109375" style="142" customWidth="1"/>
    <col min="8711" max="8711" width="12.7109375" style="142" customWidth="1"/>
    <col min="8712" max="8712" width="5.7109375" style="142" customWidth="1"/>
    <col min="8713" max="8715" width="12.7109375" style="142" customWidth="1"/>
    <col min="8716" max="8717" width="5.7109375" style="142" customWidth="1"/>
    <col min="8718" max="8718" width="5.42578125" style="142" customWidth="1"/>
    <col min="8719" max="8721" width="5.5703125" style="142" customWidth="1"/>
    <col min="8722" max="8722" width="5.42578125" style="142" customWidth="1"/>
    <col min="8723" max="8723" width="4.85546875" style="142" customWidth="1"/>
    <col min="8724" max="8960" width="9.140625" style="142"/>
    <col min="8961" max="8961" width="4.140625" style="142" customWidth="1"/>
    <col min="8962" max="8962" width="33.42578125" style="142" customWidth="1"/>
    <col min="8963" max="8963" width="12.7109375" style="142" customWidth="1"/>
    <col min="8964" max="8964" width="5.7109375" style="142" customWidth="1"/>
    <col min="8965" max="8965" width="12.7109375" style="142" customWidth="1"/>
    <col min="8966" max="8966" width="5.7109375" style="142" customWidth="1"/>
    <col min="8967" max="8967" width="12.7109375" style="142" customWidth="1"/>
    <col min="8968" max="8968" width="5.7109375" style="142" customWidth="1"/>
    <col min="8969" max="8971" width="12.7109375" style="142" customWidth="1"/>
    <col min="8972" max="8973" width="5.7109375" style="142" customWidth="1"/>
    <col min="8974" max="8974" width="5.42578125" style="142" customWidth="1"/>
    <col min="8975" max="8977" width="5.5703125" style="142" customWidth="1"/>
    <col min="8978" max="8978" width="5.42578125" style="142" customWidth="1"/>
    <col min="8979" max="8979" width="4.85546875" style="142" customWidth="1"/>
    <col min="8980" max="9216" width="9.140625" style="142"/>
    <col min="9217" max="9217" width="4.140625" style="142" customWidth="1"/>
    <col min="9218" max="9218" width="33.42578125" style="142" customWidth="1"/>
    <col min="9219" max="9219" width="12.7109375" style="142" customWidth="1"/>
    <col min="9220" max="9220" width="5.7109375" style="142" customWidth="1"/>
    <col min="9221" max="9221" width="12.7109375" style="142" customWidth="1"/>
    <col min="9222" max="9222" width="5.7109375" style="142" customWidth="1"/>
    <col min="9223" max="9223" width="12.7109375" style="142" customWidth="1"/>
    <col min="9224" max="9224" width="5.7109375" style="142" customWidth="1"/>
    <col min="9225" max="9227" width="12.7109375" style="142" customWidth="1"/>
    <col min="9228" max="9229" width="5.7109375" style="142" customWidth="1"/>
    <col min="9230" max="9230" width="5.42578125" style="142" customWidth="1"/>
    <col min="9231" max="9233" width="5.5703125" style="142" customWidth="1"/>
    <col min="9234" max="9234" width="5.42578125" style="142" customWidth="1"/>
    <col min="9235" max="9235" width="4.85546875" style="142" customWidth="1"/>
    <col min="9236" max="9472" width="9.140625" style="142"/>
    <col min="9473" max="9473" width="4.140625" style="142" customWidth="1"/>
    <col min="9474" max="9474" width="33.42578125" style="142" customWidth="1"/>
    <col min="9475" max="9475" width="12.7109375" style="142" customWidth="1"/>
    <col min="9476" max="9476" width="5.7109375" style="142" customWidth="1"/>
    <col min="9477" max="9477" width="12.7109375" style="142" customWidth="1"/>
    <col min="9478" max="9478" width="5.7109375" style="142" customWidth="1"/>
    <col min="9479" max="9479" width="12.7109375" style="142" customWidth="1"/>
    <col min="9480" max="9480" width="5.7109375" style="142" customWidth="1"/>
    <col min="9481" max="9483" width="12.7109375" style="142" customWidth="1"/>
    <col min="9484" max="9485" width="5.7109375" style="142" customWidth="1"/>
    <col min="9486" max="9486" width="5.42578125" style="142" customWidth="1"/>
    <col min="9487" max="9489" width="5.5703125" style="142" customWidth="1"/>
    <col min="9490" max="9490" width="5.42578125" style="142" customWidth="1"/>
    <col min="9491" max="9491" width="4.85546875" style="142" customWidth="1"/>
    <col min="9492" max="9728" width="9.140625" style="142"/>
    <col min="9729" max="9729" width="4.140625" style="142" customWidth="1"/>
    <col min="9730" max="9730" width="33.42578125" style="142" customWidth="1"/>
    <col min="9731" max="9731" width="12.7109375" style="142" customWidth="1"/>
    <col min="9732" max="9732" width="5.7109375" style="142" customWidth="1"/>
    <col min="9733" max="9733" width="12.7109375" style="142" customWidth="1"/>
    <col min="9734" max="9734" width="5.7109375" style="142" customWidth="1"/>
    <col min="9735" max="9735" width="12.7109375" style="142" customWidth="1"/>
    <col min="9736" max="9736" width="5.7109375" style="142" customWidth="1"/>
    <col min="9737" max="9739" width="12.7109375" style="142" customWidth="1"/>
    <col min="9740" max="9741" width="5.7109375" style="142" customWidth="1"/>
    <col min="9742" max="9742" width="5.42578125" style="142" customWidth="1"/>
    <col min="9743" max="9745" width="5.5703125" style="142" customWidth="1"/>
    <col min="9746" max="9746" width="5.42578125" style="142" customWidth="1"/>
    <col min="9747" max="9747" width="4.85546875" style="142" customWidth="1"/>
    <col min="9748" max="9984" width="9.140625" style="142"/>
    <col min="9985" max="9985" width="4.140625" style="142" customWidth="1"/>
    <col min="9986" max="9986" width="33.42578125" style="142" customWidth="1"/>
    <col min="9987" max="9987" width="12.7109375" style="142" customWidth="1"/>
    <col min="9988" max="9988" width="5.7109375" style="142" customWidth="1"/>
    <col min="9989" max="9989" width="12.7109375" style="142" customWidth="1"/>
    <col min="9990" max="9990" width="5.7109375" style="142" customWidth="1"/>
    <col min="9991" max="9991" width="12.7109375" style="142" customWidth="1"/>
    <col min="9992" max="9992" width="5.7109375" style="142" customWidth="1"/>
    <col min="9993" max="9995" width="12.7109375" style="142" customWidth="1"/>
    <col min="9996" max="9997" width="5.7109375" style="142" customWidth="1"/>
    <col min="9998" max="9998" width="5.42578125" style="142" customWidth="1"/>
    <col min="9999" max="10001" width="5.5703125" style="142" customWidth="1"/>
    <col min="10002" max="10002" width="5.42578125" style="142" customWidth="1"/>
    <col min="10003" max="10003" width="4.85546875" style="142" customWidth="1"/>
    <col min="10004" max="10240" width="9.140625" style="142"/>
    <col min="10241" max="10241" width="4.140625" style="142" customWidth="1"/>
    <col min="10242" max="10242" width="33.42578125" style="142" customWidth="1"/>
    <col min="10243" max="10243" width="12.7109375" style="142" customWidth="1"/>
    <col min="10244" max="10244" width="5.7109375" style="142" customWidth="1"/>
    <col min="10245" max="10245" width="12.7109375" style="142" customWidth="1"/>
    <col min="10246" max="10246" width="5.7109375" style="142" customWidth="1"/>
    <col min="10247" max="10247" width="12.7109375" style="142" customWidth="1"/>
    <col min="10248" max="10248" width="5.7109375" style="142" customWidth="1"/>
    <col min="10249" max="10251" width="12.7109375" style="142" customWidth="1"/>
    <col min="10252" max="10253" width="5.7109375" style="142" customWidth="1"/>
    <col min="10254" max="10254" width="5.42578125" style="142" customWidth="1"/>
    <col min="10255" max="10257" width="5.5703125" style="142" customWidth="1"/>
    <col min="10258" max="10258" width="5.42578125" style="142" customWidth="1"/>
    <col min="10259" max="10259" width="4.85546875" style="142" customWidth="1"/>
    <col min="10260" max="10496" width="9.140625" style="142"/>
    <col min="10497" max="10497" width="4.140625" style="142" customWidth="1"/>
    <col min="10498" max="10498" width="33.42578125" style="142" customWidth="1"/>
    <col min="10499" max="10499" width="12.7109375" style="142" customWidth="1"/>
    <col min="10500" max="10500" width="5.7109375" style="142" customWidth="1"/>
    <col min="10501" max="10501" width="12.7109375" style="142" customWidth="1"/>
    <col min="10502" max="10502" width="5.7109375" style="142" customWidth="1"/>
    <col min="10503" max="10503" width="12.7109375" style="142" customWidth="1"/>
    <col min="10504" max="10504" width="5.7109375" style="142" customWidth="1"/>
    <col min="10505" max="10507" width="12.7109375" style="142" customWidth="1"/>
    <col min="10508" max="10509" width="5.7109375" style="142" customWidth="1"/>
    <col min="10510" max="10510" width="5.42578125" style="142" customWidth="1"/>
    <col min="10511" max="10513" width="5.5703125" style="142" customWidth="1"/>
    <col min="10514" max="10514" width="5.42578125" style="142" customWidth="1"/>
    <col min="10515" max="10515" width="4.85546875" style="142" customWidth="1"/>
    <col min="10516" max="10752" width="9.140625" style="142"/>
    <col min="10753" max="10753" width="4.140625" style="142" customWidth="1"/>
    <col min="10754" max="10754" width="33.42578125" style="142" customWidth="1"/>
    <col min="10755" max="10755" width="12.7109375" style="142" customWidth="1"/>
    <col min="10756" max="10756" width="5.7109375" style="142" customWidth="1"/>
    <col min="10757" max="10757" width="12.7109375" style="142" customWidth="1"/>
    <col min="10758" max="10758" width="5.7109375" style="142" customWidth="1"/>
    <col min="10759" max="10759" width="12.7109375" style="142" customWidth="1"/>
    <col min="10760" max="10760" width="5.7109375" style="142" customWidth="1"/>
    <col min="10761" max="10763" width="12.7109375" style="142" customWidth="1"/>
    <col min="10764" max="10765" width="5.7109375" style="142" customWidth="1"/>
    <col min="10766" max="10766" width="5.42578125" style="142" customWidth="1"/>
    <col min="10767" max="10769" width="5.5703125" style="142" customWidth="1"/>
    <col min="10770" max="10770" width="5.42578125" style="142" customWidth="1"/>
    <col min="10771" max="10771" width="4.85546875" style="142" customWidth="1"/>
    <col min="10772" max="11008" width="9.140625" style="142"/>
    <col min="11009" max="11009" width="4.140625" style="142" customWidth="1"/>
    <col min="11010" max="11010" width="33.42578125" style="142" customWidth="1"/>
    <col min="11011" max="11011" width="12.7109375" style="142" customWidth="1"/>
    <col min="11012" max="11012" width="5.7109375" style="142" customWidth="1"/>
    <col min="11013" max="11013" width="12.7109375" style="142" customWidth="1"/>
    <col min="11014" max="11014" width="5.7109375" style="142" customWidth="1"/>
    <col min="11015" max="11015" width="12.7109375" style="142" customWidth="1"/>
    <col min="11016" max="11016" width="5.7109375" style="142" customWidth="1"/>
    <col min="11017" max="11019" width="12.7109375" style="142" customWidth="1"/>
    <col min="11020" max="11021" width="5.7109375" style="142" customWidth="1"/>
    <col min="11022" max="11022" width="5.42578125" style="142" customWidth="1"/>
    <col min="11023" max="11025" width="5.5703125" style="142" customWidth="1"/>
    <col min="11026" max="11026" width="5.42578125" style="142" customWidth="1"/>
    <col min="11027" max="11027" width="4.85546875" style="142" customWidth="1"/>
    <col min="11028" max="11264" width="9.140625" style="142"/>
    <col min="11265" max="11265" width="4.140625" style="142" customWidth="1"/>
    <col min="11266" max="11266" width="33.42578125" style="142" customWidth="1"/>
    <col min="11267" max="11267" width="12.7109375" style="142" customWidth="1"/>
    <col min="11268" max="11268" width="5.7109375" style="142" customWidth="1"/>
    <col min="11269" max="11269" width="12.7109375" style="142" customWidth="1"/>
    <col min="11270" max="11270" width="5.7109375" style="142" customWidth="1"/>
    <col min="11271" max="11271" width="12.7109375" style="142" customWidth="1"/>
    <col min="11272" max="11272" width="5.7109375" style="142" customWidth="1"/>
    <col min="11273" max="11275" width="12.7109375" style="142" customWidth="1"/>
    <col min="11276" max="11277" width="5.7109375" style="142" customWidth="1"/>
    <col min="11278" max="11278" width="5.42578125" style="142" customWidth="1"/>
    <col min="11279" max="11281" width="5.5703125" style="142" customWidth="1"/>
    <col min="11282" max="11282" width="5.42578125" style="142" customWidth="1"/>
    <col min="11283" max="11283" width="4.85546875" style="142" customWidth="1"/>
    <col min="11284" max="11520" width="9.140625" style="142"/>
    <col min="11521" max="11521" width="4.140625" style="142" customWidth="1"/>
    <col min="11522" max="11522" width="33.42578125" style="142" customWidth="1"/>
    <col min="11523" max="11523" width="12.7109375" style="142" customWidth="1"/>
    <col min="11524" max="11524" width="5.7109375" style="142" customWidth="1"/>
    <col min="11525" max="11525" width="12.7109375" style="142" customWidth="1"/>
    <col min="11526" max="11526" width="5.7109375" style="142" customWidth="1"/>
    <col min="11527" max="11527" width="12.7109375" style="142" customWidth="1"/>
    <col min="11528" max="11528" width="5.7109375" style="142" customWidth="1"/>
    <col min="11529" max="11531" width="12.7109375" style="142" customWidth="1"/>
    <col min="11532" max="11533" width="5.7109375" style="142" customWidth="1"/>
    <col min="11534" max="11534" width="5.42578125" style="142" customWidth="1"/>
    <col min="11535" max="11537" width="5.5703125" style="142" customWidth="1"/>
    <col min="11538" max="11538" width="5.42578125" style="142" customWidth="1"/>
    <col min="11539" max="11539" width="4.85546875" style="142" customWidth="1"/>
    <col min="11540" max="11776" width="9.140625" style="142"/>
    <col min="11777" max="11777" width="4.140625" style="142" customWidth="1"/>
    <col min="11778" max="11778" width="33.42578125" style="142" customWidth="1"/>
    <col min="11779" max="11779" width="12.7109375" style="142" customWidth="1"/>
    <col min="11780" max="11780" width="5.7109375" style="142" customWidth="1"/>
    <col min="11781" max="11781" width="12.7109375" style="142" customWidth="1"/>
    <col min="11782" max="11782" width="5.7109375" style="142" customWidth="1"/>
    <col min="11783" max="11783" width="12.7109375" style="142" customWidth="1"/>
    <col min="11784" max="11784" width="5.7109375" style="142" customWidth="1"/>
    <col min="11785" max="11787" width="12.7109375" style="142" customWidth="1"/>
    <col min="11788" max="11789" width="5.7109375" style="142" customWidth="1"/>
    <col min="11790" max="11790" width="5.42578125" style="142" customWidth="1"/>
    <col min="11791" max="11793" width="5.5703125" style="142" customWidth="1"/>
    <col min="11794" max="11794" width="5.42578125" style="142" customWidth="1"/>
    <col min="11795" max="11795" width="4.85546875" style="142" customWidth="1"/>
    <col min="11796" max="12032" width="9.140625" style="142"/>
    <col min="12033" max="12033" width="4.140625" style="142" customWidth="1"/>
    <col min="12034" max="12034" width="33.42578125" style="142" customWidth="1"/>
    <col min="12035" max="12035" width="12.7109375" style="142" customWidth="1"/>
    <col min="12036" max="12036" width="5.7109375" style="142" customWidth="1"/>
    <col min="12037" max="12037" width="12.7109375" style="142" customWidth="1"/>
    <col min="12038" max="12038" width="5.7109375" style="142" customWidth="1"/>
    <col min="12039" max="12039" width="12.7109375" style="142" customWidth="1"/>
    <col min="12040" max="12040" width="5.7109375" style="142" customWidth="1"/>
    <col min="12041" max="12043" width="12.7109375" style="142" customWidth="1"/>
    <col min="12044" max="12045" width="5.7109375" style="142" customWidth="1"/>
    <col min="12046" max="12046" width="5.42578125" style="142" customWidth="1"/>
    <col min="12047" max="12049" width="5.5703125" style="142" customWidth="1"/>
    <col min="12050" max="12050" width="5.42578125" style="142" customWidth="1"/>
    <col min="12051" max="12051" width="4.85546875" style="142" customWidth="1"/>
    <col min="12052" max="12288" width="9.140625" style="142"/>
    <col min="12289" max="12289" width="4.140625" style="142" customWidth="1"/>
    <col min="12290" max="12290" width="33.42578125" style="142" customWidth="1"/>
    <col min="12291" max="12291" width="12.7109375" style="142" customWidth="1"/>
    <col min="12292" max="12292" width="5.7109375" style="142" customWidth="1"/>
    <col min="12293" max="12293" width="12.7109375" style="142" customWidth="1"/>
    <col min="12294" max="12294" width="5.7109375" style="142" customWidth="1"/>
    <col min="12295" max="12295" width="12.7109375" style="142" customWidth="1"/>
    <col min="12296" max="12296" width="5.7109375" style="142" customWidth="1"/>
    <col min="12297" max="12299" width="12.7109375" style="142" customWidth="1"/>
    <col min="12300" max="12301" width="5.7109375" style="142" customWidth="1"/>
    <col min="12302" max="12302" width="5.42578125" style="142" customWidth="1"/>
    <col min="12303" max="12305" width="5.5703125" style="142" customWidth="1"/>
    <col min="12306" max="12306" width="5.42578125" style="142" customWidth="1"/>
    <col min="12307" max="12307" width="4.85546875" style="142" customWidth="1"/>
    <col min="12308" max="12544" width="9.140625" style="142"/>
    <col min="12545" max="12545" width="4.140625" style="142" customWidth="1"/>
    <col min="12546" max="12546" width="33.42578125" style="142" customWidth="1"/>
    <col min="12547" max="12547" width="12.7109375" style="142" customWidth="1"/>
    <col min="12548" max="12548" width="5.7109375" style="142" customWidth="1"/>
    <col min="12549" max="12549" width="12.7109375" style="142" customWidth="1"/>
    <col min="12550" max="12550" width="5.7109375" style="142" customWidth="1"/>
    <col min="12551" max="12551" width="12.7109375" style="142" customWidth="1"/>
    <col min="12552" max="12552" width="5.7109375" style="142" customWidth="1"/>
    <col min="12553" max="12555" width="12.7109375" style="142" customWidth="1"/>
    <col min="12556" max="12557" width="5.7109375" style="142" customWidth="1"/>
    <col min="12558" max="12558" width="5.42578125" style="142" customWidth="1"/>
    <col min="12559" max="12561" width="5.5703125" style="142" customWidth="1"/>
    <col min="12562" max="12562" width="5.42578125" style="142" customWidth="1"/>
    <col min="12563" max="12563" width="4.85546875" style="142" customWidth="1"/>
    <col min="12564" max="12800" width="9.140625" style="142"/>
    <col min="12801" max="12801" width="4.140625" style="142" customWidth="1"/>
    <col min="12802" max="12802" width="33.42578125" style="142" customWidth="1"/>
    <col min="12803" max="12803" width="12.7109375" style="142" customWidth="1"/>
    <col min="12804" max="12804" width="5.7109375" style="142" customWidth="1"/>
    <col min="12805" max="12805" width="12.7109375" style="142" customWidth="1"/>
    <col min="12806" max="12806" width="5.7109375" style="142" customWidth="1"/>
    <col min="12807" max="12807" width="12.7109375" style="142" customWidth="1"/>
    <col min="12808" max="12808" width="5.7109375" style="142" customWidth="1"/>
    <col min="12809" max="12811" width="12.7109375" style="142" customWidth="1"/>
    <col min="12812" max="12813" width="5.7109375" style="142" customWidth="1"/>
    <col min="12814" max="12814" width="5.42578125" style="142" customWidth="1"/>
    <col min="12815" max="12817" width="5.5703125" style="142" customWidth="1"/>
    <col min="12818" max="12818" width="5.42578125" style="142" customWidth="1"/>
    <col min="12819" max="12819" width="4.85546875" style="142" customWidth="1"/>
    <col min="12820" max="13056" width="9.140625" style="142"/>
    <col min="13057" max="13057" width="4.140625" style="142" customWidth="1"/>
    <col min="13058" max="13058" width="33.42578125" style="142" customWidth="1"/>
    <col min="13059" max="13059" width="12.7109375" style="142" customWidth="1"/>
    <col min="13060" max="13060" width="5.7109375" style="142" customWidth="1"/>
    <col min="13061" max="13061" width="12.7109375" style="142" customWidth="1"/>
    <col min="13062" max="13062" width="5.7109375" style="142" customWidth="1"/>
    <col min="13063" max="13063" width="12.7109375" style="142" customWidth="1"/>
    <col min="13064" max="13064" width="5.7109375" style="142" customWidth="1"/>
    <col min="13065" max="13067" width="12.7109375" style="142" customWidth="1"/>
    <col min="13068" max="13069" width="5.7109375" style="142" customWidth="1"/>
    <col min="13070" max="13070" width="5.42578125" style="142" customWidth="1"/>
    <col min="13071" max="13073" width="5.5703125" style="142" customWidth="1"/>
    <col min="13074" max="13074" width="5.42578125" style="142" customWidth="1"/>
    <col min="13075" max="13075" width="4.85546875" style="142" customWidth="1"/>
    <col min="13076" max="13312" width="9.140625" style="142"/>
    <col min="13313" max="13313" width="4.140625" style="142" customWidth="1"/>
    <col min="13314" max="13314" width="33.42578125" style="142" customWidth="1"/>
    <col min="13315" max="13315" width="12.7109375" style="142" customWidth="1"/>
    <col min="13316" max="13316" width="5.7109375" style="142" customWidth="1"/>
    <col min="13317" max="13317" width="12.7109375" style="142" customWidth="1"/>
    <col min="13318" max="13318" width="5.7109375" style="142" customWidth="1"/>
    <col min="13319" max="13319" width="12.7109375" style="142" customWidth="1"/>
    <col min="13320" max="13320" width="5.7109375" style="142" customWidth="1"/>
    <col min="13321" max="13323" width="12.7109375" style="142" customWidth="1"/>
    <col min="13324" max="13325" width="5.7109375" style="142" customWidth="1"/>
    <col min="13326" max="13326" width="5.42578125" style="142" customWidth="1"/>
    <col min="13327" max="13329" width="5.5703125" style="142" customWidth="1"/>
    <col min="13330" max="13330" width="5.42578125" style="142" customWidth="1"/>
    <col min="13331" max="13331" width="4.85546875" style="142" customWidth="1"/>
    <col min="13332" max="13568" width="9.140625" style="142"/>
    <col min="13569" max="13569" width="4.140625" style="142" customWidth="1"/>
    <col min="13570" max="13570" width="33.42578125" style="142" customWidth="1"/>
    <col min="13571" max="13571" width="12.7109375" style="142" customWidth="1"/>
    <col min="13572" max="13572" width="5.7109375" style="142" customWidth="1"/>
    <col min="13573" max="13573" width="12.7109375" style="142" customWidth="1"/>
    <col min="13574" max="13574" width="5.7109375" style="142" customWidth="1"/>
    <col min="13575" max="13575" width="12.7109375" style="142" customWidth="1"/>
    <col min="13576" max="13576" width="5.7109375" style="142" customWidth="1"/>
    <col min="13577" max="13579" width="12.7109375" style="142" customWidth="1"/>
    <col min="13580" max="13581" width="5.7109375" style="142" customWidth="1"/>
    <col min="13582" max="13582" width="5.42578125" style="142" customWidth="1"/>
    <col min="13583" max="13585" width="5.5703125" style="142" customWidth="1"/>
    <col min="13586" max="13586" width="5.42578125" style="142" customWidth="1"/>
    <col min="13587" max="13587" width="4.85546875" style="142" customWidth="1"/>
    <col min="13588" max="13824" width="9.140625" style="142"/>
    <col min="13825" max="13825" width="4.140625" style="142" customWidth="1"/>
    <col min="13826" max="13826" width="33.42578125" style="142" customWidth="1"/>
    <col min="13827" max="13827" width="12.7109375" style="142" customWidth="1"/>
    <col min="13828" max="13828" width="5.7109375" style="142" customWidth="1"/>
    <col min="13829" max="13829" width="12.7109375" style="142" customWidth="1"/>
    <col min="13830" max="13830" width="5.7109375" style="142" customWidth="1"/>
    <col min="13831" max="13831" width="12.7109375" style="142" customWidth="1"/>
    <col min="13832" max="13832" width="5.7109375" style="142" customWidth="1"/>
    <col min="13833" max="13835" width="12.7109375" style="142" customWidth="1"/>
    <col min="13836" max="13837" width="5.7109375" style="142" customWidth="1"/>
    <col min="13838" max="13838" width="5.42578125" style="142" customWidth="1"/>
    <col min="13839" max="13841" width="5.5703125" style="142" customWidth="1"/>
    <col min="13842" max="13842" width="5.42578125" style="142" customWidth="1"/>
    <col min="13843" max="13843" width="4.85546875" style="142" customWidth="1"/>
    <col min="13844" max="14080" width="9.140625" style="142"/>
    <col min="14081" max="14081" width="4.140625" style="142" customWidth="1"/>
    <col min="14082" max="14082" width="33.42578125" style="142" customWidth="1"/>
    <col min="14083" max="14083" width="12.7109375" style="142" customWidth="1"/>
    <col min="14084" max="14084" width="5.7109375" style="142" customWidth="1"/>
    <col min="14085" max="14085" width="12.7109375" style="142" customWidth="1"/>
    <col min="14086" max="14086" width="5.7109375" style="142" customWidth="1"/>
    <col min="14087" max="14087" width="12.7109375" style="142" customWidth="1"/>
    <col min="14088" max="14088" width="5.7109375" style="142" customWidth="1"/>
    <col min="14089" max="14091" width="12.7109375" style="142" customWidth="1"/>
    <col min="14092" max="14093" width="5.7109375" style="142" customWidth="1"/>
    <col min="14094" max="14094" width="5.42578125" style="142" customWidth="1"/>
    <col min="14095" max="14097" width="5.5703125" style="142" customWidth="1"/>
    <col min="14098" max="14098" width="5.42578125" style="142" customWidth="1"/>
    <col min="14099" max="14099" width="4.85546875" style="142" customWidth="1"/>
    <col min="14100" max="14336" width="9.140625" style="142"/>
    <col min="14337" max="14337" width="4.140625" style="142" customWidth="1"/>
    <col min="14338" max="14338" width="33.42578125" style="142" customWidth="1"/>
    <col min="14339" max="14339" width="12.7109375" style="142" customWidth="1"/>
    <col min="14340" max="14340" width="5.7109375" style="142" customWidth="1"/>
    <col min="14341" max="14341" width="12.7109375" style="142" customWidth="1"/>
    <col min="14342" max="14342" width="5.7109375" style="142" customWidth="1"/>
    <col min="14343" max="14343" width="12.7109375" style="142" customWidth="1"/>
    <col min="14344" max="14344" width="5.7109375" style="142" customWidth="1"/>
    <col min="14345" max="14347" width="12.7109375" style="142" customWidth="1"/>
    <col min="14348" max="14349" width="5.7109375" style="142" customWidth="1"/>
    <col min="14350" max="14350" width="5.42578125" style="142" customWidth="1"/>
    <col min="14351" max="14353" width="5.5703125" style="142" customWidth="1"/>
    <col min="14354" max="14354" width="5.42578125" style="142" customWidth="1"/>
    <col min="14355" max="14355" width="4.85546875" style="142" customWidth="1"/>
    <col min="14356" max="14592" width="9.140625" style="142"/>
    <col min="14593" max="14593" width="4.140625" style="142" customWidth="1"/>
    <col min="14594" max="14594" width="33.42578125" style="142" customWidth="1"/>
    <col min="14595" max="14595" width="12.7109375" style="142" customWidth="1"/>
    <col min="14596" max="14596" width="5.7109375" style="142" customWidth="1"/>
    <col min="14597" max="14597" width="12.7109375" style="142" customWidth="1"/>
    <col min="14598" max="14598" width="5.7109375" style="142" customWidth="1"/>
    <col min="14599" max="14599" width="12.7109375" style="142" customWidth="1"/>
    <col min="14600" max="14600" width="5.7109375" style="142" customWidth="1"/>
    <col min="14601" max="14603" width="12.7109375" style="142" customWidth="1"/>
    <col min="14604" max="14605" width="5.7109375" style="142" customWidth="1"/>
    <col min="14606" max="14606" width="5.42578125" style="142" customWidth="1"/>
    <col min="14607" max="14609" width="5.5703125" style="142" customWidth="1"/>
    <col min="14610" max="14610" width="5.42578125" style="142" customWidth="1"/>
    <col min="14611" max="14611" width="4.85546875" style="142" customWidth="1"/>
    <col min="14612" max="14848" width="9.140625" style="142"/>
    <col min="14849" max="14849" width="4.140625" style="142" customWidth="1"/>
    <col min="14850" max="14850" width="33.42578125" style="142" customWidth="1"/>
    <col min="14851" max="14851" width="12.7109375" style="142" customWidth="1"/>
    <col min="14852" max="14852" width="5.7109375" style="142" customWidth="1"/>
    <col min="14853" max="14853" width="12.7109375" style="142" customWidth="1"/>
    <col min="14854" max="14854" width="5.7109375" style="142" customWidth="1"/>
    <col min="14855" max="14855" width="12.7109375" style="142" customWidth="1"/>
    <col min="14856" max="14856" width="5.7109375" style="142" customWidth="1"/>
    <col min="14857" max="14859" width="12.7109375" style="142" customWidth="1"/>
    <col min="14860" max="14861" width="5.7109375" style="142" customWidth="1"/>
    <col min="14862" max="14862" width="5.42578125" style="142" customWidth="1"/>
    <col min="14863" max="14865" width="5.5703125" style="142" customWidth="1"/>
    <col min="14866" max="14866" width="5.42578125" style="142" customWidth="1"/>
    <col min="14867" max="14867" width="4.85546875" style="142" customWidth="1"/>
    <col min="14868" max="15104" width="9.140625" style="142"/>
    <col min="15105" max="15105" width="4.140625" style="142" customWidth="1"/>
    <col min="15106" max="15106" width="33.42578125" style="142" customWidth="1"/>
    <col min="15107" max="15107" width="12.7109375" style="142" customWidth="1"/>
    <col min="15108" max="15108" width="5.7109375" style="142" customWidth="1"/>
    <col min="15109" max="15109" width="12.7109375" style="142" customWidth="1"/>
    <col min="15110" max="15110" width="5.7109375" style="142" customWidth="1"/>
    <col min="15111" max="15111" width="12.7109375" style="142" customWidth="1"/>
    <col min="15112" max="15112" width="5.7109375" style="142" customWidth="1"/>
    <col min="15113" max="15115" width="12.7109375" style="142" customWidth="1"/>
    <col min="15116" max="15117" width="5.7109375" style="142" customWidth="1"/>
    <col min="15118" max="15118" width="5.42578125" style="142" customWidth="1"/>
    <col min="15119" max="15121" width="5.5703125" style="142" customWidth="1"/>
    <col min="15122" max="15122" width="5.42578125" style="142" customWidth="1"/>
    <col min="15123" max="15123" width="4.85546875" style="142" customWidth="1"/>
    <col min="15124" max="15360" width="9.140625" style="142"/>
    <col min="15361" max="15361" width="4.140625" style="142" customWidth="1"/>
    <col min="15362" max="15362" width="33.42578125" style="142" customWidth="1"/>
    <col min="15363" max="15363" width="12.7109375" style="142" customWidth="1"/>
    <col min="15364" max="15364" width="5.7109375" style="142" customWidth="1"/>
    <col min="15365" max="15365" width="12.7109375" style="142" customWidth="1"/>
    <col min="15366" max="15366" width="5.7109375" style="142" customWidth="1"/>
    <col min="15367" max="15367" width="12.7109375" style="142" customWidth="1"/>
    <col min="15368" max="15368" width="5.7109375" style="142" customWidth="1"/>
    <col min="15369" max="15371" width="12.7109375" style="142" customWidth="1"/>
    <col min="15372" max="15373" width="5.7109375" style="142" customWidth="1"/>
    <col min="15374" max="15374" width="5.42578125" style="142" customWidth="1"/>
    <col min="15375" max="15377" width="5.5703125" style="142" customWidth="1"/>
    <col min="15378" max="15378" width="5.42578125" style="142" customWidth="1"/>
    <col min="15379" max="15379" width="4.85546875" style="142" customWidth="1"/>
    <col min="15380" max="15616" width="9.140625" style="142"/>
    <col min="15617" max="15617" width="4.140625" style="142" customWidth="1"/>
    <col min="15618" max="15618" width="33.42578125" style="142" customWidth="1"/>
    <col min="15619" max="15619" width="12.7109375" style="142" customWidth="1"/>
    <col min="15620" max="15620" width="5.7109375" style="142" customWidth="1"/>
    <col min="15621" max="15621" width="12.7109375" style="142" customWidth="1"/>
    <col min="15622" max="15622" width="5.7109375" style="142" customWidth="1"/>
    <col min="15623" max="15623" width="12.7109375" style="142" customWidth="1"/>
    <col min="15624" max="15624" width="5.7109375" style="142" customWidth="1"/>
    <col min="15625" max="15627" width="12.7109375" style="142" customWidth="1"/>
    <col min="15628" max="15629" width="5.7109375" style="142" customWidth="1"/>
    <col min="15630" max="15630" width="5.42578125" style="142" customWidth="1"/>
    <col min="15631" max="15633" width="5.5703125" style="142" customWidth="1"/>
    <col min="15634" max="15634" width="5.42578125" style="142" customWidth="1"/>
    <col min="15635" max="15635" width="4.85546875" style="142" customWidth="1"/>
    <col min="15636" max="15872" width="9.140625" style="142"/>
    <col min="15873" max="15873" width="4.140625" style="142" customWidth="1"/>
    <col min="15874" max="15874" width="33.42578125" style="142" customWidth="1"/>
    <col min="15875" max="15875" width="12.7109375" style="142" customWidth="1"/>
    <col min="15876" max="15876" width="5.7109375" style="142" customWidth="1"/>
    <col min="15877" max="15877" width="12.7109375" style="142" customWidth="1"/>
    <col min="15878" max="15878" width="5.7109375" style="142" customWidth="1"/>
    <col min="15879" max="15879" width="12.7109375" style="142" customWidth="1"/>
    <col min="15880" max="15880" width="5.7109375" style="142" customWidth="1"/>
    <col min="15881" max="15883" width="12.7109375" style="142" customWidth="1"/>
    <col min="15884" max="15885" width="5.7109375" style="142" customWidth="1"/>
    <col min="15886" max="15886" width="5.42578125" style="142" customWidth="1"/>
    <col min="15887" max="15889" width="5.5703125" style="142" customWidth="1"/>
    <col min="15890" max="15890" width="5.42578125" style="142" customWidth="1"/>
    <col min="15891" max="15891" width="4.85546875" style="142" customWidth="1"/>
    <col min="15892" max="16128" width="9.140625" style="142"/>
    <col min="16129" max="16129" width="4.140625" style="142" customWidth="1"/>
    <col min="16130" max="16130" width="33.42578125" style="142" customWidth="1"/>
    <col min="16131" max="16131" width="12.7109375" style="142" customWidth="1"/>
    <col min="16132" max="16132" width="5.7109375" style="142" customWidth="1"/>
    <col min="16133" max="16133" width="12.7109375" style="142" customWidth="1"/>
    <col min="16134" max="16134" width="5.7109375" style="142" customWidth="1"/>
    <col min="16135" max="16135" width="12.7109375" style="142" customWidth="1"/>
    <col min="16136" max="16136" width="5.7109375" style="142" customWidth="1"/>
    <col min="16137" max="16139" width="12.7109375" style="142" customWidth="1"/>
    <col min="16140" max="16141" width="5.7109375" style="142" customWidth="1"/>
    <col min="16142" max="16142" width="5.42578125" style="142" customWidth="1"/>
    <col min="16143" max="16145" width="5.5703125" style="142" customWidth="1"/>
    <col min="16146" max="16146" width="5.42578125" style="142" customWidth="1"/>
    <col min="16147" max="16147" width="4.85546875" style="142" customWidth="1"/>
    <col min="16148" max="16384" width="9.140625" style="142"/>
  </cols>
  <sheetData>
    <row r="1" spans="1:17" ht="15" x14ac:dyDescent="0.2">
      <c r="A1" s="141" t="s">
        <v>179</v>
      </c>
    </row>
    <row r="2" spans="1:17" ht="15" x14ac:dyDescent="0.25">
      <c r="A2" s="754" t="s">
        <v>349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166"/>
      <c r="Q2" s="167"/>
    </row>
    <row r="3" spans="1:17" ht="27" customHeight="1" thickBot="1" x14ac:dyDescent="0.25">
      <c r="A3" s="594" t="str">
        <f>'1-Zaposlenost'!$A$1</f>
        <v>Trgovačko društvo: MORSKI LAV d.o.o.</v>
      </c>
      <c r="B3" s="587"/>
      <c r="C3" s="587"/>
      <c r="D3" s="587"/>
      <c r="E3" s="587"/>
      <c r="F3" s="587"/>
      <c r="G3" s="587"/>
      <c r="H3" s="587"/>
      <c r="I3" s="587"/>
      <c r="J3" s="587"/>
      <c r="K3" s="755" t="s">
        <v>341</v>
      </c>
      <c r="L3" s="755"/>
      <c r="M3" s="755"/>
      <c r="N3" s="755"/>
      <c r="O3" s="755"/>
    </row>
    <row r="4" spans="1:17" s="168" customFormat="1" ht="21" customHeight="1" thickTop="1" x14ac:dyDescent="0.2">
      <c r="A4" s="744" t="s">
        <v>111</v>
      </c>
      <c r="B4" s="746" t="s">
        <v>41</v>
      </c>
      <c r="C4" s="758" t="s">
        <v>366</v>
      </c>
      <c r="D4" s="759"/>
      <c r="E4" s="761" t="s">
        <v>337</v>
      </c>
      <c r="F4" s="762"/>
      <c r="G4" s="762"/>
      <c r="H4" s="746"/>
      <c r="I4" s="761" t="s">
        <v>350</v>
      </c>
      <c r="J4" s="762"/>
      <c r="K4" s="762"/>
      <c r="L4" s="746"/>
      <c r="M4" s="763" t="s">
        <v>2</v>
      </c>
      <c r="N4" s="764"/>
      <c r="O4" s="765"/>
      <c r="P4" s="142"/>
    </row>
    <row r="5" spans="1:17" s="168" customFormat="1" ht="57.75" customHeight="1" x14ac:dyDescent="0.2">
      <c r="A5" s="756"/>
      <c r="B5" s="757"/>
      <c r="C5" s="760"/>
      <c r="D5" s="757"/>
      <c r="E5" s="769" t="s">
        <v>304</v>
      </c>
      <c r="F5" s="770"/>
      <c r="G5" s="769" t="s">
        <v>299</v>
      </c>
      <c r="H5" s="770"/>
      <c r="I5" s="585" t="s">
        <v>113</v>
      </c>
      <c r="J5" s="585" t="s">
        <v>114</v>
      </c>
      <c r="K5" s="769" t="s">
        <v>124</v>
      </c>
      <c r="L5" s="770"/>
      <c r="M5" s="766"/>
      <c r="N5" s="767"/>
      <c r="O5" s="768"/>
      <c r="P5" s="142"/>
    </row>
    <row r="6" spans="1:17" s="168" customFormat="1" ht="16.5" customHeight="1" x14ac:dyDescent="0.2">
      <c r="A6" s="745"/>
      <c r="B6" s="747"/>
      <c r="C6" s="588" t="s">
        <v>13</v>
      </c>
      <c r="D6" s="584" t="s">
        <v>6</v>
      </c>
      <c r="E6" s="588" t="s">
        <v>13</v>
      </c>
      <c r="F6" s="584" t="s">
        <v>6</v>
      </c>
      <c r="G6" s="588" t="s">
        <v>13</v>
      </c>
      <c r="H6" s="584" t="s">
        <v>6</v>
      </c>
      <c r="I6" s="588" t="s">
        <v>13</v>
      </c>
      <c r="J6" s="588" t="s">
        <v>13</v>
      </c>
      <c r="K6" s="588" t="s">
        <v>13</v>
      </c>
      <c r="L6" s="584" t="s">
        <v>6</v>
      </c>
      <c r="M6" s="584" t="s">
        <v>9</v>
      </c>
      <c r="N6" s="584" t="s">
        <v>108</v>
      </c>
      <c r="O6" s="586" t="s">
        <v>125</v>
      </c>
    </row>
    <row r="7" spans="1:17" s="168" customFormat="1" ht="13.5" thickBot="1" x14ac:dyDescent="0.25">
      <c r="A7" s="143">
        <v>1</v>
      </c>
      <c r="B7" s="169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70">
        <v>8</v>
      </c>
      <c r="I7" s="144">
        <v>9</v>
      </c>
      <c r="J7" s="169">
        <v>10</v>
      </c>
      <c r="K7" s="169">
        <v>11</v>
      </c>
      <c r="L7" s="169">
        <v>12</v>
      </c>
      <c r="M7" s="144">
        <v>13</v>
      </c>
      <c r="N7" s="144">
        <v>14</v>
      </c>
      <c r="O7" s="171">
        <v>15</v>
      </c>
    </row>
    <row r="8" spans="1:17" s="179" customFormat="1" ht="25.5" customHeight="1" thickTop="1" x14ac:dyDescent="0.2">
      <c r="A8" s="186" t="s">
        <v>133</v>
      </c>
      <c r="B8" s="202" t="s">
        <v>42</v>
      </c>
      <c r="C8" s="209"/>
      <c r="D8" s="210"/>
      <c r="E8" s="210"/>
      <c r="F8" s="210"/>
      <c r="G8" s="210"/>
      <c r="H8" s="211"/>
      <c r="I8" s="210"/>
      <c r="J8" s="209"/>
      <c r="K8" s="209"/>
      <c r="L8" s="209"/>
      <c r="M8" s="210"/>
      <c r="N8" s="210"/>
      <c r="O8" s="212"/>
    </row>
    <row r="9" spans="1:17" s="168" customFormat="1" ht="15" customHeight="1" x14ac:dyDescent="0.2">
      <c r="A9" s="185" t="s">
        <v>3</v>
      </c>
      <c r="B9" s="203" t="s">
        <v>14</v>
      </c>
      <c r="C9" s="203">
        <v>8337</v>
      </c>
      <c r="D9" s="213">
        <f>IF(C9=0,"",C9/C$22*100)</f>
        <v>100</v>
      </c>
      <c r="E9" s="214"/>
      <c r="F9" s="213" t="str">
        <f>IF(E9=0,"",E9/E$22*100)</f>
        <v/>
      </c>
      <c r="G9" s="214">
        <v>296</v>
      </c>
      <c r="H9" s="213">
        <f>IF(G9=0,"",G9/G$22*100)</f>
        <v>100</v>
      </c>
      <c r="I9" s="215"/>
      <c r="J9" s="215"/>
      <c r="K9" s="216">
        <f t="shared" ref="K9:K21" si="0">SUM(I9:J9)</f>
        <v>0</v>
      </c>
      <c r="L9" s="217" t="str">
        <f>IF(I9=0,"",I9/I$22*100)</f>
        <v/>
      </c>
      <c r="M9" s="151">
        <f t="shared" ref="M9:M22" si="1">IF(C9=0,"",G9/C9*100)</f>
        <v>3.55043780736476</v>
      </c>
      <c r="N9" s="151" t="str">
        <f t="shared" ref="N9:N22" si="2">IF(E9=0,"",G9/E9*100)</f>
        <v/>
      </c>
      <c r="O9" s="218">
        <f t="shared" ref="O9:O22" si="3">IF(G9=0,"",K9/G9*100)</f>
        <v>0</v>
      </c>
    </row>
    <row r="10" spans="1:17" s="168" customFormat="1" ht="15" customHeight="1" x14ac:dyDescent="0.2">
      <c r="A10" s="153" t="s">
        <v>4</v>
      </c>
      <c r="B10" s="204" t="s">
        <v>18</v>
      </c>
      <c r="C10" s="219">
        <f>SUM(C11:C19)</f>
        <v>0</v>
      </c>
      <c r="D10" s="220" t="str">
        <f>IF(C10=0,"",C10/C$22*100)</f>
        <v/>
      </c>
      <c r="E10" s="220">
        <f>SUM(E11:E19)</f>
        <v>0</v>
      </c>
      <c r="F10" s="220" t="str">
        <f>IF(E10=0,"",E10/E$22*100)</f>
        <v/>
      </c>
      <c r="G10" s="220">
        <f>SUM(G11:G19)</f>
        <v>0</v>
      </c>
      <c r="H10" s="220" t="str">
        <f>IF(G10=0,"",G10/G$22*100)</f>
        <v/>
      </c>
      <c r="I10" s="220">
        <f t="shared" ref="I10:K10" si="4">SUM(I11:I19)</f>
        <v>0</v>
      </c>
      <c r="J10" s="220">
        <f t="shared" si="4"/>
        <v>0</v>
      </c>
      <c r="K10" s="220">
        <f t="shared" si="4"/>
        <v>0</v>
      </c>
      <c r="L10" s="220" t="str">
        <f>IF(I10=0,"",I10/I$22*100)</f>
        <v/>
      </c>
      <c r="M10" s="156" t="str">
        <f t="shared" si="1"/>
        <v/>
      </c>
      <c r="N10" s="156" t="str">
        <f t="shared" si="2"/>
        <v/>
      </c>
      <c r="O10" s="221" t="str">
        <f t="shared" si="3"/>
        <v/>
      </c>
    </row>
    <row r="11" spans="1:17" s="168" customFormat="1" ht="15" customHeight="1" x14ac:dyDescent="0.2">
      <c r="A11" s="172"/>
      <c r="B11" s="205" t="s">
        <v>43</v>
      </c>
      <c r="C11" s="204"/>
      <c r="D11" s="220" t="str">
        <f>IF(C11=0,"",C11/C$22*100)</f>
        <v/>
      </c>
      <c r="E11" s="222"/>
      <c r="F11" s="220" t="str">
        <f>IF(E11=0,"",E11/E$22*100)</f>
        <v/>
      </c>
      <c r="G11" s="222"/>
      <c r="H11" s="220" t="str">
        <f>IF(G11=0,"",G11/G$22*100)</f>
        <v/>
      </c>
      <c r="I11" s="222"/>
      <c r="J11" s="222"/>
      <c r="K11" s="220">
        <f t="shared" si="0"/>
        <v>0</v>
      </c>
      <c r="L11" s="220" t="str">
        <f>IF(I11=0,"",I11/I$22*100)</f>
        <v/>
      </c>
      <c r="M11" s="156" t="str">
        <f t="shared" si="1"/>
        <v/>
      </c>
      <c r="N11" s="156" t="str">
        <f t="shared" si="2"/>
        <v/>
      </c>
      <c r="O11" s="221" t="str">
        <f t="shared" si="3"/>
        <v/>
      </c>
    </row>
    <row r="12" spans="1:17" s="168" customFormat="1" ht="15" customHeight="1" x14ac:dyDescent="0.2">
      <c r="A12" s="181"/>
      <c r="B12" s="206" t="s">
        <v>178</v>
      </c>
      <c r="C12" s="204"/>
      <c r="D12" s="220"/>
      <c r="E12" s="222"/>
      <c r="F12" s="220"/>
      <c r="G12" s="222"/>
      <c r="H12" s="220"/>
      <c r="I12" s="222"/>
      <c r="J12" s="222"/>
      <c r="K12" s="220"/>
      <c r="L12" s="220"/>
      <c r="M12" s="156"/>
      <c r="N12" s="156"/>
      <c r="O12" s="221"/>
    </row>
    <row r="13" spans="1:17" s="168" customFormat="1" ht="23.25" customHeight="1" x14ac:dyDescent="0.2">
      <c r="A13" s="181"/>
      <c r="B13" s="206" t="s">
        <v>170</v>
      </c>
      <c r="C13" s="204"/>
      <c r="D13" s="220" t="str">
        <f>IF(C13=0,"",C13/C$22*100)</f>
        <v/>
      </c>
      <c r="E13" s="222"/>
      <c r="F13" s="220" t="str">
        <f>IF(E13=0,"",E13/E$22*100)</f>
        <v/>
      </c>
      <c r="G13" s="222"/>
      <c r="H13" s="220" t="str">
        <f>IF(G13=0,"",G13/G$22*100)</f>
        <v/>
      </c>
      <c r="I13" s="222"/>
      <c r="J13" s="222"/>
      <c r="K13" s="220">
        <f t="shared" si="0"/>
        <v>0</v>
      </c>
      <c r="L13" s="220" t="str">
        <f>IF(I13=0,"",I13/I$22*100)</f>
        <v/>
      </c>
      <c r="M13" s="156" t="str">
        <f t="shared" si="1"/>
        <v/>
      </c>
      <c r="N13" s="156" t="str">
        <f t="shared" si="2"/>
        <v/>
      </c>
      <c r="O13" s="221" t="str">
        <f t="shared" si="3"/>
        <v/>
      </c>
    </row>
    <row r="14" spans="1:17" s="168" customFormat="1" ht="28.5" customHeight="1" x14ac:dyDescent="0.2">
      <c r="A14" s="181"/>
      <c r="B14" s="206" t="s">
        <v>171</v>
      </c>
      <c r="C14" s="219"/>
      <c r="D14" s="220" t="str">
        <f>IF(C14=0,"",C14/C$22*100)</f>
        <v/>
      </c>
      <c r="E14" s="220"/>
      <c r="F14" s="220" t="str">
        <f>IF(E14=0,"",E14/E$22*100)</f>
        <v/>
      </c>
      <c r="G14" s="220"/>
      <c r="H14" s="220" t="str">
        <f>IF(G14=0,"",G14/G$22*100)</f>
        <v/>
      </c>
      <c r="I14" s="220"/>
      <c r="J14" s="220"/>
      <c r="K14" s="220"/>
      <c r="L14" s="220" t="str">
        <f>IF(I14=0,"",I14/I$22*100)</f>
        <v/>
      </c>
      <c r="M14" s="156" t="str">
        <f t="shared" si="1"/>
        <v/>
      </c>
      <c r="N14" s="156" t="str">
        <f t="shared" si="2"/>
        <v/>
      </c>
      <c r="O14" s="221" t="str">
        <f t="shared" si="3"/>
        <v/>
      </c>
    </row>
    <row r="15" spans="1:17" s="168" customFormat="1" ht="28.5" customHeight="1" x14ac:dyDescent="0.2">
      <c r="A15" s="181"/>
      <c r="B15" s="206" t="s">
        <v>172</v>
      </c>
      <c r="C15" s="219"/>
      <c r="D15" s="220" t="str">
        <f t="shared" ref="D15" si="5">IF(C15=0,"",C15/C$22*100)</f>
        <v/>
      </c>
      <c r="E15" s="220"/>
      <c r="F15" s="220" t="str">
        <f t="shared" ref="F15" si="6">IF(E15=0,"",E15/E$22*100)</f>
        <v/>
      </c>
      <c r="G15" s="220"/>
      <c r="H15" s="220" t="str">
        <f t="shared" ref="H15" si="7">IF(G15=0,"",G15/G$22*100)</f>
        <v/>
      </c>
      <c r="I15" s="220"/>
      <c r="J15" s="220"/>
      <c r="K15" s="220"/>
      <c r="L15" s="220" t="str">
        <f t="shared" ref="L15" si="8">IF(I15=0,"",I15/I$22*100)</f>
        <v/>
      </c>
      <c r="M15" s="156" t="str">
        <f t="shared" ref="M15" si="9">IF(C15=0,"",G15/C15*100)</f>
        <v/>
      </c>
      <c r="N15" s="156" t="str">
        <f t="shared" ref="N15" si="10">IF(E15=0,"",G15/E15*100)</f>
        <v/>
      </c>
      <c r="O15" s="221" t="str">
        <f t="shared" ref="O15" si="11">IF(G15=0,"",K15/G15*100)</f>
        <v/>
      </c>
    </row>
    <row r="16" spans="1:17" s="168" customFormat="1" ht="18.75" customHeight="1" x14ac:dyDescent="0.2">
      <c r="A16" s="181"/>
      <c r="B16" s="206" t="s">
        <v>174</v>
      </c>
      <c r="C16" s="223"/>
      <c r="D16" s="224" t="str">
        <f>IF(C16=0,"",C16/C$22*100)</f>
        <v/>
      </c>
      <c r="E16" s="225"/>
      <c r="F16" s="224" t="str">
        <f>IF(E16=0,"",E16/E$22*100)</f>
        <v/>
      </c>
      <c r="G16" s="225"/>
      <c r="H16" s="224" t="str">
        <f>IF(G16=0,"",G16/G$22*100)</f>
        <v/>
      </c>
      <c r="I16" s="225"/>
      <c r="J16" s="225"/>
      <c r="K16" s="224">
        <f t="shared" si="0"/>
        <v>0</v>
      </c>
      <c r="L16" s="224" t="str">
        <f>IF(I16=0,"",I16/I$22*100)</f>
        <v/>
      </c>
      <c r="M16" s="161" t="str">
        <f t="shared" si="1"/>
        <v/>
      </c>
      <c r="N16" s="161" t="str">
        <f t="shared" si="2"/>
        <v/>
      </c>
      <c r="O16" s="226" t="str">
        <f t="shared" si="3"/>
        <v/>
      </c>
    </row>
    <row r="17" spans="1:16" s="168" customFormat="1" ht="18.75" customHeight="1" x14ac:dyDescent="0.2">
      <c r="A17" s="181"/>
      <c r="B17" s="206" t="s">
        <v>175</v>
      </c>
      <c r="C17" s="223"/>
      <c r="D17" s="224" t="str">
        <f>IF(C17=0,"",C17/C$22*100)</f>
        <v/>
      </c>
      <c r="E17" s="225"/>
      <c r="F17" s="224" t="str">
        <f>IF(E17=0,"",E17/E$22*100)</f>
        <v/>
      </c>
      <c r="G17" s="225"/>
      <c r="H17" s="224" t="str">
        <f>IF(G17=0,"",G17/G$22*100)</f>
        <v/>
      </c>
      <c r="I17" s="225"/>
      <c r="J17" s="225"/>
      <c r="K17" s="224">
        <f t="shared" si="0"/>
        <v>0</v>
      </c>
      <c r="L17" s="224" t="str">
        <f>IF(I17=0,"",I17/I$22*100)</f>
        <v/>
      </c>
      <c r="M17" s="161" t="str">
        <f t="shared" si="1"/>
        <v/>
      </c>
      <c r="N17" s="161" t="str">
        <f t="shared" si="2"/>
        <v/>
      </c>
      <c r="O17" s="226" t="str">
        <f t="shared" si="3"/>
        <v/>
      </c>
    </row>
    <row r="18" spans="1:16" s="168" customFormat="1" ht="27" customHeight="1" x14ac:dyDescent="0.2">
      <c r="A18" s="181"/>
      <c r="B18" s="206" t="s">
        <v>176</v>
      </c>
      <c r="C18" s="223"/>
      <c r="D18" s="224" t="str">
        <f>IF(C18=0,"",C18/C$22*100)</f>
        <v/>
      </c>
      <c r="E18" s="225"/>
      <c r="F18" s="224" t="str">
        <f>IF(E18=0,"",E18/E$22*100)</f>
        <v/>
      </c>
      <c r="G18" s="225"/>
      <c r="H18" s="224" t="str">
        <f>IF(G18=0,"",G18/G$22*100)</f>
        <v/>
      </c>
      <c r="I18" s="225"/>
      <c r="J18" s="225"/>
      <c r="K18" s="224">
        <f t="shared" si="0"/>
        <v>0</v>
      </c>
      <c r="L18" s="224" t="str">
        <f>IF(I18=0,"",I18/I$22*100)</f>
        <v/>
      </c>
      <c r="M18" s="161" t="str">
        <f t="shared" si="1"/>
        <v/>
      </c>
      <c r="N18" s="161" t="str">
        <f t="shared" si="2"/>
        <v/>
      </c>
      <c r="O18" s="226" t="str">
        <f t="shared" si="3"/>
        <v/>
      </c>
    </row>
    <row r="19" spans="1:16" s="168" customFormat="1" ht="19.5" customHeight="1" x14ac:dyDescent="0.2">
      <c r="A19" s="181"/>
      <c r="B19" s="206" t="s">
        <v>177</v>
      </c>
      <c r="C19" s="223"/>
      <c r="D19" s="224" t="str">
        <f>IF(C19=0,"",C19/C$22*100)</f>
        <v/>
      </c>
      <c r="E19" s="225"/>
      <c r="F19" s="224" t="str">
        <f>IF(E19=0,"",E19/E$22*100)</f>
        <v/>
      </c>
      <c r="G19" s="225"/>
      <c r="H19" s="224" t="str">
        <f>IF(G19=0,"",G19/G$22*100)</f>
        <v/>
      </c>
      <c r="I19" s="225"/>
      <c r="J19" s="225"/>
      <c r="K19" s="224">
        <f t="shared" si="0"/>
        <v>0</v>
      </c>
      <c r="L19" s="224" t="str">
        <f>IF(I19=0,"",I19/I$22*100)</f>
        <v/>
      </c>
      <c r="M19" s="161" t="str">
        <f t="shared" si="1"/>
        <v/>
      </c>
      <c r="N19" s="161" t="str">
        <f t="shared" si="2"/>
        <v/>
      </c>
      <c r="O19" s="226" t="str">
        <f t="shared" si="3"/>
        <v/>
      </c>
    </row>
    <row r="20" spans="1:16" s="179" customFormat="1" ht="28.5" customHeight="1" x14ac:dyDescent="0.2">
      <c r="A20" s="182"/>
      <c r="B20" s="207" t="s">
        <v>47</v>
      </c>
      <c r="C20" s="227">
        <f>SUM(C9:C10)</f>
        <v>8337</v>
      </c>
      <c r="D20" s="228"/>
      <c r="E20" s="229">
        <f>SUM(E9:E10)</f>
        <v>0</v>
      </c>
      <c r="F20" s="228"/>
      <c r="G20" s="229">
        <f>SUM(G9:G10)</f>
        <v>296</v>
      </c>
      <c r="H20" s="228"/>
      <c r="I20" s="229">
        <f>SUM(I9:I10)</f>
        <v>0</v>
      </c>
      <c r="J20" s="229">
        <f>SUM(J9:J10)</f>
        <v>0</v>
      </c>
      <c r="K20" s="228">
        <f>SUM(K9:K10)</f>
        <v>0</v>
      </c>
      <c r="L20" s="228"/>
      <c r="M20" s="178"/>
      <c r="N20" s="178"/>
      <c r="O20" s="230"/>
    </row>
    <row r="21" spans="1:16" s="179" customFormat="1" ht="28.5" customHeight="1" x14ac:dyDescent="0.2">
      <c r="A21" s="183" t="s">
        <v>40</v>
      </c>
      <c r="B21" s="208" t="s">
        <v>46</v>
      </c>
      <c r="C21" s="227"/>
      <c r="D21" s="228"/>
      <c r="E21" s="229"/>
      <c r="F21" s="228"/>
      <c r="G21" s="229"/>
      <c r="H21" s="228"/>
      <c r="I21" s="229"/>
      <c r="J21" s="229"/>
      <c r="K21" s="228">
        <f t="shared" si="0"/>
        <v>0</v>
      </c>
      <c r="L21" s="228"/>
      <c r="M21" s="178"/>
      <c r="N21" s="178"/>
      <c r="O21" s="230"/>
    </row>
    <row r="22" spans="1:16" s="179" customFormat="1" ht="28.5" customHeight="1" thickBot="1" x14ac:dyDescent="0.25">
      <c r="A22" s="184" t="s">
        <v>45</v>
      </c>
      <c r="B22" s="173" t="s">
        <v>44</v>
      </c>
      <c r="C22" s="231">
        <f>SUM(C20,C21)</f>
        <v>8337</v>
      </c>
      <c r="D22" s="232">
        <f>IF(C22=0,"",C22/C$22*100)</f>
        <v>100</v>
      </c>
      <c r="E22" s="232">
        <f>SUM(E20,E21)</f>
        <v>0</v>
      </c>
      <c r="F22" s="232" t="str">
        <f>IF(E22=0,"",E22/E$22*100)</f>
        <v/>
      </c>
      <c r="G22" s="232">
        <f>SUM(G20,G21)</f>
        <v>296</v>
      </c>
      <c r="H22" s="232">
        <f>IF(G22=0,"",G22/G$22*100)</f>
        <v>100</v>
      </c>
      <c r="I22" s="232">
        <f>SUM(I20,I21)</f>
        <v>0</v>
      </c>
      <c r="J22" s="232">
        <f>SUM(J20,J21)</f>
        <v>0</v>
      </c>
      <c r="K22" s="232">
        <f>SUM(K20,K21)</f>
        <v>0</v>
      </c>
      <c r="L22" s="232" t="str">
        <f>IF(I22=0,"",I22/I$22*100)</f>
        <v/>
      </c>
      <c r="M22" s="164">
        <f t="shared" si="1"/>
        <v>3.55043780736476</v>
      </c>
      <c r="N22" s="164" t="str">
        <f t="shared" si="2"/>
        <v/>
      </c>
      <c r="O22" s="233">
        <f t="shared" si="3"/>
        <v>0</v>
      </c>
      <c r="P22" s="180"/>
    </row>
    <row r="23" spans="1:16" ht="13.5" thickTop="1" x14ac:dyDescent="0.2"/>
  </sheetData>
  <sheetProtection formatColumns="0"/>
  <mergeCells count="11">
    <mergeCell ref="A2:O2"/>
    <mergeCell ref="K3:O3"/>
    <mergeCell ref="A4:A6"/>
    <mergeCell ref="B4:B6"/>
    <mergeCell ref="C4:D5"/>
    <mergeCell ref="I4:L4"/>
    <mergeCell ref="M4:O5"/>
    <mergeCell ref="K5:L5"/>
    <mergeCell ref="E4:H4"/>
    <mergeCell ref="E5:F5"/>
    <mergeCell ref="G5:H5"/>
  </mergeCells>
  <pageMargins left="0.36" right="0.35" top="0.49" bottom="0.67" header="0.35" footer="0.31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P27"/>
  <sheetViews>
    <sheetView showGridLines="0" showZeros="0" zoomScaleNormal="100" workbookViewId="0">
      <selection activeCell="O9" sqref="O9"/>
    </sheetView>
  </sheetViews>
  <sheetFormatPr defaultRowHeight="12.75" x14ac:dyDescent="0.2"/>
  <cols>
    <col min="1" max="1" width="5.7109375" style="142" customWidth="1"/>
    <col min="2" max="2" width="27.28515625" style="142" customWidth="1"/>
    <col min="3" max="14" width="11.7109375" style="142" customWidth="1"/>
    <col min="15" max="15" width="14" style="142" customWidth="1"/>
    <col min="16" max="16" width="13.7109375" style="142" customWidth="1"/>
    <col min="17" max="258" width="9.140625" style="142"/>
    <col min="259" max="259" width="5.7109375" style="142" customWidth="1"/>
    <col min="260" max="260" width="27.5703125" style="142" customWidth="1"/>
    <col min="261" max="270" width="11.7109375" style="142" customWidth="1"/>
    <col min="271" max="271" width="14" style="142" customWidth="1"/>
    <col min="272" max="272" width="13.7109375" style="142" customWidth="1"/>
    <col min="273" max="514" width="9.140625" style="142"/>
    <col min="515" max="515" width="5.7109375" style="142" customWidth="1"/>
    <col min="516" max="516" width="27.5703125" style="142" customWidth="1"/>
    <col min="517" max="526" width="11.7109375" style="142" customWidth="1"/>
    <col min="527" max="527" width="14" style="142" customWidth="1"/>
    <col min="528" max="528" width="13.7109375" style="142" customWidth="1"/>
    <col min="529" max="770" width="9.140625" style="142"/>
    <col min="771" max="771" width="5.7109375" style="142" customWidth="1"/>
    <col min="772" max="772" width="27.5703125" style="142" customWidth="1"/>
    <col min="773" max="782" width="11.7109375" style="142" customWidth="1"/>
    <col min="783" max="783" width="14" style="142" customWidth="1"/>
    <col min="784" max="784" width="13.7109375" style="142" customWidth="1"/>
    <col min="785" max="1026" width="9.140625" style="142"/>
    <col min="1027" max="1027" width="5.7109375" style="142" customWidth="1"/>
    <col min="1028" max="1028" width="27.5703125" style="142" customWidth="1"/>
    <col min="1029" max="1038" width="11.7109375" style="142" customWidth="1"/>
    <col min="1039" max="1039" width="14" style="142" customWidth="1"/>
    <col min="1040" max="1040" width="13.7109375" style="142" customWidth="1"/>
    <col min="1041" max="1282" width="9.140625" style="142"/>
    <col min="1283" max="1283" width="5.7109375" style="142" customWidth="1"/>
    <col min="1284" max="1284" width="27.5703125" style="142" customWidth="1"/>
    <col min="1285" max="1294" width="11.7109375" style="142" customWidth="1"/>
    <col min="1295" max="1295" width="14" style="142" customWidth="1"/>
    <col min="1296" max="1296" width="13.7109375" style="142" customWidth="1"/>
    <col min="1297" max="1538" width="9.140625" style="142"/>
    <col min="1539" max="1539" width="5.7109375" style="142" customWidth="1"/>
    <col min="1540" max="1540" width="27.5703125" style="142" customWidth="1"/>
    <col min="1541" max="1550" width="11.7109375" style="142" customWidth="1"/>
    <col min="1551" max="1551" width="14" style="142" customWidth="1"/>
    <col min="1552" max="1552" width="13.7109375" style="142" customWidth="1"/>
    <col min="1553" max="1794" width="9.140625" style="142"/>
    <col min="1795" max="1795" width="5.7109375" style="142" customWidth="1"/>
    <col min="1796" max="1796" width="27.5703125" style="142" customWidth="1"/>
    <col min="1797" max="1806" width="11.7109375" style="142" customWidth="1"/>
    <col min="1807" max="1807" width="14" style="142" customWidth="1"/>
    <col min="1808" max="1808" width="13.7109375" style="142" customWidth="1"/>
    <col min="1809" max="2050" width="9.140625" style="142"/>
    <col min="2051" max="2051" width="5.7109375" style="142" customWidth="1"/>
    <col min="2052" max="2052" width="27.5703125" style="142" customWidth="1"/>
    <col min="2053" max="2062" width="11.7109375" style="142" customWidth="1"/>
    <col min="2063" max="2063" width="14" style="142" customWidth="1"/>
    <col min="2064" max="2064" width="13.7109375" style="142" customWidth="1"/>
    <col min="2065" max="2306" width="9.140625" style="142"/>
    <col min="2307" max="2307" width="5.7109375" style="142" customWidth="1"/>
    <col min="2308" max="2308" width="27.5703125" style="142" customWidth="1"/>
    <col min="2309" max="2318" width="11.7109375" style="142" customWidth="1"/>
    <col min="2319" max="2319" width="14" style="142" customWidth="1"/>
    <col min="2320" max="2320" width="13.7109375" style="142" customWidth="1"/>
    <col min="2321" max="2562" width="9.140625" style="142"/>
    <col min="2563" max="2563" width="5.7109375" style="142" customWidth="1"/>
    <col min="2564" max="2564" width="27.5703125" style="142" customWidth="1"/>
    <col min="2565" max="2574" width="11.7109375" style="142" customWidth="1"/>
    <col min="2575" max="2575" width="14" style="142" customWidth="1"/>
    <col min="2576" max="2576" width="13.7109375" style="142" customWidth="1"/>
    <col min="2577" max="2818" width="9.140625" style="142"/>
    <col min="2819" max="2819" width="5.7109375" style="142" customWidth="1"/>
    <col min="2820" max="2820" width="27.5703125" style="142" customWidth="1"/>
    <col min="2821" max="2830" width="11.7109375" style="142" customWidth="1"/>
    <col min="2831" max="2831" width="14" style="142" customWidth="1"/>
    <col min="2832" max="2832" width="13.7109375" style="142" customWidth="1"/>
    <col min="2833" max="3074" width="9.140625" style="142"/>
    <col min="3075" max="3075" width="5.7109375" style="142" customWidth="1"/>
    <col min="3076" max="3076" width="27.5703125" style="142" customWidth="1"/>
    <col min="3077" max="3086" width="11.7109375" style="142" customWidth="1"/>
    <col min="3087" max="3087" width="14" style="142" customWidth="1"/>
    <col min="3088" max="3088" width="13.7109375" style="142" customWidth="1"/>
    <col min="3089" max="3330" width="9.140625" style="142"/>
    <col min="3331" max="3331" width="5.7109375" style="142" customWidth="1"/>
    <col min="3332" max="3332" width="27.5703125" style="142" customWidth="1"/>
    <col min="3333" max="3342" width="11.7109375" style="142" customWidth="1"/>
    <col min="3343" max="3343" width="14" style="142" customWidth="1"/>
    <col min="3344" max="3344" width="13.7109375" style="142" customWidth="1"/>
    <col min="3345" max="3586" width="9.140625" style="142"/>
    <col min="3587" max="3587" width="5.7109375" style="142" customWidth="1"/>
    <col min="3588" max="3588" width="27.5703125" style="142" customWidth="1"/>
    <col min="3589" max="3598" width="11.7109375" style="142" customWidth="1"/>
    <col min="3599" max="3599" width="14" style="142" customWidth="1"/>
    <col min="3600" max="3600" width="13.7109375" style="142" customWidth="1"/>
    <col min="3601" max="3842" width="9.140625" style="142"/>
    <col min="3843" max="3843" width="5.7109375" style="142" customWidth="1"/>
    <col min="3844" max="3844" width="27.5703125" style="142" customWidth="1"/>
    <col min="3845" max="3854" width="11.7109375" style="142" customWidth="1"/>
    <col min="3855" max="3855" width="14" style="142" customWidth="1"/>
    <col min="3856" max="3856" width="13.7109375" style="142" customWidth="1"/>
    <col min="3857" max="4098" width="9.140625" style="142"/>
    <col min="4099" max="4099" width="5.7109375" style="142" customWidth="1"/>
    <col min="4100" max="4100" width="27.5703125" style="142" customWidth="1"/>
    <col min="4101" max="4110" width="11.7109375" style="142" customWidth="1"/>
    <col min="4111" max="4111" width="14" style="142" customWidth="1"/>
    <col min="4112" max="4112" width="13.7109375" style="142" customWidth="1"/>
    <col min="4113" max="4354" width="9.140625" style="142"/>
    <col min="4355" max="4355" width="5.7109375" style="142" customWidth="1"/>
    <col min="4356" max="4356" width="27.5703125" style="142" customWidth="1"/>
    <col min="4357" max="4366" width="11.7109375" style="142" customWidth="1"/>
    <col min="4367" max="4367" width="14" style="142" customWidth="1"/>
    <col min="4368" max="4368" width="13.7109375" style="142" customWidth="1"/>
    <col min="4369" max="4610" width="9.140625" style="142"/>
    <col min="4611" max="4611" width="5.7109375" style="142" customWidth="1"/>
    <col min="4612" max="4612" width="27.5703125" style="142" customWidth="1"/>
    <col min="4613" max="4622" width="11.7109375" style="142" customWidth="1"/>
    <col min="4623" max="4623" width="14" style="142" customWidth="1"/>
    <col min="4624" max="4624" width="13.7109375" style="142" customWidth="1"/>
    <col min="4625" max="4866" width="9.140625" style="142"/>
    <col min="4867" max="4867" width="5.7109375" style="142" customWidth="1"/>
    <col min="4868" max="4868" width="27.5703125" style="142" customWidth="1"/>
    <col min="4869" max="4878" width="11.7109375" style="142" customWidth="1"/>
    <col min="4879" max="4879" width="14" style="142" customWidth="1"/>
    <col min="4880" max="4880" width="13.7109375" style="142" customWidth="1"/>
    <col min="4881" max="5122" width="9.140625" style="142"/>
    <col min="5123" max="5123" width="5.7109375" style="142" customWidth="1"/>
    <col min="5124" max="5124" width="27.5703125" style="142" customWidth="1"/>
    <col min="5125" max="5134" width="11.7109375" style="142" customWidth="1"/>
    <col min="5135" max="5135" width="14" style="142" customWidth="1"/>
    <col min="5136" max="5136" width="13.7109375" style="142" customWidth="1"/>
    <col min="5137" max="5378" width="9.140625" style="142"/>
    <col min="5379" max="5379" width="5.7109375" style="142" customWidth="1"/>
    <col min="5380" max="5380" width="27.5703125" style="142" customWidth="1"/>
    <col min="5381" max="5390" width="11.7109375" style="142" customWidth="1"/>
    <col min="5391" max="5391" width="14" style="142" customWidth="1"/>
    <col min="5392" max="5392" width="13.7109375" style="142" customWidth="1"/>
    <col min="5393" max="5634" width="9.140625" style="142"/>
    <col min="5635" max="5635" width="5.7109375" style="142" customWidth="1"/>
    <col min="5636" max="5636" width="27.5703125" style="142" customWidth="1"/>
    <col min="5637" max="5646" width="11.7109375" style="142" customWidth="1"/>
    <col min="5647" max="5647" width="14" style="142" customWidth="1"/>
    <col min="5648" max="5648" width="13.7109375" style="142" customWidth="1"/>
    <col min="5649" max="5890" width="9.140625" style="142"/>
    <col min="5891" max="5891" width="5.7109375" style="142" customWidth="1"/>
    <col min="5892" max="5892" width="27.5703125" style="142" customWidth="1"/>
    <col min="5893" max="5902" width="11.7109375" style="142" customWidth="1"/>
    <col min="5903" max="5903" width="14" style="142" customWidth="1"/>
    <col min="5904" max="5904" width="13.7109375" style="142" customWidth="1"/>
    <col min="5905" max="6146" width="9.140625" style="142"/>
    <col min="6147" max="6147" width="5.7109375" style="142" customWidth="1"/>
    <col min="6148" max="6148" width="27.5703125" style="142" customWidth="1"/>
    <col min="6149" max="6158" width="11.7109375" style="142" customWidth="1"/>
    <col min="6159" max="6159" width="14" style="142" customWidth="1"/>
    <col min="6160" max="6160" width="13.7109375" style="142" customWidth="1"/>
    <col min="6161" max="6402" width="9.140625" style="142"/>
    <col min="6403" max="6403" width="5.7109375" style="142" customWidth="1"/>
    <col min="6404" max="6404" width="27.5703125" style="142" customWidth="1"/>
    <col min="6405" max="6414" width="11.7109375" style="142" customWidth="1"/>
    <col min="6415" max="6415" width="14" style="142" customWidth="1"/>
    <col min="6416" max="6416" width="13.7109375" style="142" customWidth="1"/>
    <col min="6417" max="6658" width="9.140625" style="142"/>
    <col min="6659" max="6659" width="5.7109375" style="142" customWidth="1"/>
    <col min="6660" max="6660" width="27.5703125" style="142" customWidth="1"/>
    <col min="6661" max="6670" width="11.7109375" style="142" customWidth="1"/>
    <col min="6671" max="6671" width="14" style="142" customWidth="1"/>
    <col min="6672" max="6672" width="13.7109375" style="142" customWidth="1"/>
    <col min="6673" max="6914" width="9.140625" style="142"/>
    <col min="6915" max="6915" width="5.7109375" style="142" customWidth="1"/>
    <col min="6916" max="6916" width="27.5703125" style="142" customWidth="1"/>
    <col min="6917" max="6926" width="11.7109375" style="142" customWidth="1"/>
    <col min="6927" max="6927" width="14" style="142" customWidth="1"/>
    <col min="6928" max="6928" width="13.7109375" style="142" customWidth="1"/>
    <col min="6929" max="7170" width="9.140625" style="142"/>
    <col min="7171" max="7171" width="5.7109375" style="142" customWidth="1"/>
    <col min="7172" max="7172" width="27.5703125" style="142" customWidth="1"/>
    <col min="7173" max="7182" width="11.7109375" style="142" customWidth="1"/>
    <col min="7183" max="7183" width="14" style="142" customWidth="1"/>
    <col min="7184" max="7184" width="13.7109375" style="142" customWidth="1"/>
    <col min="7185" max="7426" width="9.140625" style="142"/>
    <col min="7427" max="7427" width="5.7109375" style="142" customWidth="1"/>
    <col min="7428" max="7428" width="27.5703125" style="142" customWidth="1"/>
    <col min="7429" max="7438" width="11.7109375" style="142" customWidth="1"/>
    <col min="7439" max="7439" width="14" style="142" customWidth="1"/>
    <col min="7440" max="7440" width="13.7109375" style="142" customWidth="1"/>
    <col min="7441" max="7682" width="9.140625" style="142"/>
    <col min="7683" max="7683" width="5.7109375" style="142" customWidth="1"/>
    <col min="7684" max="7684" width="27.5703125" style="142" customWidth="1"/>
    <col min="7685" max="7694" width="11.7109375" style="142" customWidth="1"/>
    <col min="7695" max="7695" width="14" style="142" customWidth="1"/>
    <col min="7696" max="7696" width="13.7109375" style="142" customWidth="1"/>
    <col min="7697" max="7938" width="9.140625" style="142"/>
    <col min="7939" max="7939" width="5.7109375" style="142" customWidth="1"/>
    <col min="7940" max="7940" width="27.5703125" style="142" customWidth="1"/>
    <col min="7941" max="7950" width="11.7109375" style="142" customWidth="1"/>
    <col min="7951" max="7951" width="14" style="142" customWidth="1"/>
    <col min="7952" max="7952" width="13.7109375" style="142" customWidth="1"/>
    <col min="7953" max="8194" width="9.140625" style="142"/>
    <col min="8195" max="8195" width="5.7109375" style="142" customWidth="1"/>
    <col min="8196" max="8196" width="27.5703125" style="142" customWidth="1"/>
    <col min="8197" max="8206" width="11.7109375" style="142" customWidth="1"/>
    <col min="8207" max="8207" width="14" style="142" customWidth="1"/>
    <col min="8208" max="8208" width="13.7109375" style="142" customWidth="1"/>
    <col min="8209" max="8450" width="9.140625" style="142"/>
    <col min="8451" max="8451" width="5.7109375" style="142" customWidth="1"/>
    <col min="8452" max="8452" width="27.5703125" style="142" customWidth="1"/>
    <col min="8453" max="8462" width="11.7109375" style="142" customWidth="1"/>
    <col min="8463" max="8463" width="14" style="142" customWidth="1"/>
    <col min="8464" max="8464" width="13.7109375" style="142" customWidth="1"/>
    <col min="8465" max="8706" width="9.140625" style="142"/>
    <col min="8707" max="8707" width="5.7109375" style="142" customWidth="1"/>
    <col min="8708" max="8708" width="27.5703125" style="142" customWidth="1"/>
    <col min="8709" max="8718" width="11.7109375" style="142" customWidth="1"/>
    <col min="8719" max="8719" width="14" style="142" customWidth="1"/>
    <col min="8720" max="8720" width="13.7109375" style="142" customWidth="1"/>
    <col min="8721" max="8962" width="9.140625" style="142"/>
    <col min="8963" max="8963" width="5.7109375" style="142" customWidth="1"/>
    <col min="8964" max="8964" width="27.5703125" style="142" customWidth="1"/>
    <col min="8965" max="8974" width="11.7109375" style="142" customWidth="1"/>
    <col min="8975" max="8975" width="14" style="142" customWidth="1"/>
    <col min="8976" max="8976" width="13.7109375" style="142" customWidth="1"/>
    <col min="8977" max="9218" width="9.140625" style="142"/>
    <col min="9219" max="9219" width="5.7109375" style="142" customWidth="1"/>
    <col min="9220" max="9220" width="27.5703125" style="142" customWidth="1"/>
    <col min="9221" max="9230" width="11.7109375" style="142" customWidth="1"/>
    <col min="9231" max="9231" width="14" style="142" customWidth="1"/>
    <col min="9232" max="9232" width="13.7109375" style="142" customWidth="1"/>
    <col min="9233" max="9474" width="9.140625" style="142"/>
    <col min="9475" max="9475" width="5.7109375" style="142" customWidth="1"/>
    <col min="9476" max="9476" width="27.5703125" style="142" customWidth="1"/>
    <col min="9477" max="9486" width="11.7109375" style="142" customWidth="1"/>
    <col min="9487" max="9487" width="14" style="142" customWidth="1"/>
    <col min="9488" max="9488" width="13.7109375" style="142" customWidth="1"/>
    <col min="9489" max="9730" width="9.140625" style="142"/>
    <col min="9731" max="9731" width="5.7109375" style="142" customWidth="1"/>
    <col min="9732" max="9732" width="27.5703125" style="142" customWidth="1"/>
    <col min="9733" max="9742" width="11.7109375" style="142" customWidth="1"/>
    <col min="9743" max="9743" width="14" style="142" customWidth="1"/>
    <col min="9744" max="9744" width="13.7109375" style="142" customWidth="1"/>
    <col min="9745" max="9986" width="9.140625" style="142"/>
    <col min="9987" max="9987" width="5.7109375" style="142" customWidth="1"/>
    <col min="9988" max="9988" width="27.5703125" style="142" customWidth="1"/>
    <col min="9989" max="9998" width="11.7109375" style="142" customWidth="1"/>
    <col min="9999" max="9999" width="14" style="142" customWidth="1"/>
    <col min="10000" max="10000" width="13.7109375" style="142" customWidth="1"/>
    <col min="10001" max="10242" width="9.140625" style="142"/>
    <col min="10243" max="10243" width="5.7109375" style="142" customWidth="1"/>
    <col min="10244" max="10244" width="27.5703125" style="142" customWidth="1"/>
    <col min="10245" max="10254" width="11.7109375" style="142" customWidth="1"/>
    <col min="10255" max="10255" width="14" style="142" customWidth="1"/>
    <col min="10256" max="10256" width="13.7109375" style="142" customWidth="1"/>
    <col min="10257" max="10498" width="9.140625" style="142"/>
    <col min="10499" max="10499" width="5.7109375" style="142" customWidth="1"/>
    <col min="10500" max="10500" width="27.5703125" style="142" customWidth="1"/>
    <col min="10501" max="10510" width="11.7109375" style="142" customWidth="1"/>
    <col min="10511" max="10511" width="14" style="142" customWidth="1"/>
    <col min="10512" max="10512" width="13.7109375" style="142" customWidth="1"/>
    <col min="10513" max="10754" width="9.140625" style="142"/>
    <col min="10755" max="10755" width="5.7109375" style="142" customWidth="1"/>
    <col min="10756" max="10756" width="27.5703125" style="142" customWidth="1"/>
    <col min="10757" max="10766" width="11.7109375" style="142" customWidth="1"/>
    <col min="10767" max="10767" width="14" style="142" customWidth="1"/>
    <col min="10768" max="10768" width="13.7109375" style="142" customWidth="1"/>
    <col min="10769" max="11010" width="9.140625" style="142"/>
    <col min="11011" max="11011" width="5.7109375" style="142" customWidth="1"/>
    <col min="11012" max="11012" width="27.5703125" style="142" customWidth="1"/>
    <col min="11013" max="11022" width="11.7109375" style="142" customWidth="1"/>
    <col min="11023" max="11023" width="14" style="142" customWidth="1"/>
    <col min="11024" max="11024" width="13.7109375" style="142" customWidth="1"/>
    <col min="11025" max="11266" width="9.140625" style="142"/>
    <col min="11267" max="11267" width="5.7109375" style="142" customWidth="1"/>
    <col min="11268" max="11268" width="27.5703125" style="142" customWidth="1"/>
    <col min="11269" max="11278" width="11.7109375" style="142" customWidth="1"/>
    <col min="11279" max="11279" width="14" style="142" customWidth="1"/>
    <col min="11280" max="11280" width="13.7109375" style="142" customWidth="1"/>
    <col min="11281" max="11522" width="9.140625" style="142"/>
    <col min="11523" max="11523" width="5.7109375" style="142" customWidth="1"/>
    <col min="11524" max="11524" width="27.5703125" style="142" customWidth="1"/>
    <col min="11525" max="11534" width="11.7109375" style="142" customWidth="1"/>
    <col min="11535" max="11535" width="14" style="142" customWidth="1"/>
    <col min="11536" max="11536" width="13.7109375" style="142" customWidth="1"/>
    <col min="11537" max="11778" width="9.140625" style="142"/>
    <col min="11779" max="11779" width="5.7109375" style="142" customWidth="1"/>
    <col min="11780" max="11780" width="27.5703125" style="142" customWidth="1"/>
    <col min="11781" max="11790" width="11.7109375" style="142" customWidth="1"/>
    <col min="11791" max="11791" width="14" style="142" customWidth="1"/>
    <col min="11792" max="11792" width="13.7109375" style="142" customWidth="1"/>
    <col min="11793" max="12034" width="9.140625" style="142"/>
    <col min="12035" max="12035" width="5.7109375" style="142" customWidth="1"/>
    <col min="12036" max="12036" width="27.5703125" style="142" customWidth="1"/>
    <col min="12037" max="12046" width="11.7109375" style="142" customWidth="1"/>
    <col min="12047" max="12047" width="14" style="142" customWidth="1"/>
    <col min="12048" max="12048" width="13.7109375" style="142" customWidth="1"/>
    <col min="12049" max="12290" width="9.140625" style="142"/>
    <col min="12291" max="12291" width="5.7109375" style="142" customWidth="1"/>
    <col min="12292" max="12292" width="27.5703125" style="142" customWidth="1"/>
    <col min="12293" max="12302" width="11.7109375" style="142" customWidth="1"/>
    <col min="12303" max="12303" width="14" style="142" customWidth="1"/>
    <col min="12304" max="12304" width="13.7109375" style="142" customWidth="1"/>
    <col min="12305" max="12546" width="9.140625" style="142"/>
    <col min="12547" max="12547" width="5.7109375" style="142" customWidth="1"/>
    <col min="12548" max="12548" width="27.5703125" style="142" customWidth="1"/>
    <col min="12549" max="12558" width="11.7109375" style="142" customWidth="1"/>
    <col min="12559" max="12559" width="14" style="142" customWidth="1"/>
    <col min="12560" max="12560" width="13.7109375" style="142" customWidth="1"/>
    <col min="12561" max="12802" width="9.140625" style="142"/>
    <col min="12803" max="12803" width="5.7109375" style="142" customWidth="1"/>
    <col min="12804" max="12804" width="27.5703125" style="142" customWidth="1"/>
    <col min="12805" max="12814" width="11.7109375" style="142" customWidth="1"/>
    <col min="12815" max="12815" width="14" style="142" customWidth="1"/>
    <col min="12816" max="12816" width="13.7109375" style="142" customWidth="1"/>
    <col min="12817" max="13058" width="9.140625" style="142"/>
    <col min="13059" max="13059" width="5.7109375" style="142" customWidth="1"/>
    <col min="13060" max="13060" width="27.5703125" style="142" customWidth="1"/>
    <col min="13061" max="13070" width="11.7109375" style="142" customWidth="1"/>
    <col min="13071" max="13071" width="14" style="142" customWidth="1"/>
    <col min="13072" max="13072" width="13.7109375" style="142" customWidth="1"/>
    <col min="13073" max="13314" width="9.140625" style="142"/>
    <col min="13315" max="13315" width="5.7109375" style="142" customWidth="1"/>
    <col min="13316" max="13316" width="27.5703125" style="142" customWidth="1"/>
    <col min="13317" max="13326" width="11.7109375" style="142" customWidth="1"/>
    <col min="13327" max="13327" width="14" style="142" customWidth="1"/>
    <col min="13328" max="13328" width="13.7109375" style="142" customWidth="1"/>
    <col min="13329" max="13570" width="9.140625" style="142"/>
    <col min="13571" max="13571" width="5.7109375" style="142" customWidth="1"/>
    <col min="13572" max="13572" width="27.5703125" style="142" customWidth="1"/>
    <col min="13573" max="13582" width="11.7109375" style="142" customWidth="1"/>
    <col min="13583" max="13583" width="14" style="142" customWidth="1"/>
    <col min="13584" max="13584" width="13.7109375" style="142" customWidth="1"/>
    <col min="13585" max="13826" width="9.140625" style="142"/>
    <col min="13827" max="13827" width="5.7109375" style="142" customWidth="1"/>
    <col min="13828" max="13828" width="27.5703125" style="142" customWidth="1"/>
    <col min="13829" max="13838" width="11.7109375" style="142" customWidth="1"/>
    <col min="13839" max="13839" width="14" style="142" customWidth="1"/>
    <col min="13840" max="13840" width="13.7109375" style="142" customWidth="1"/>
    <col min="13841" max="14082" width="9.140625" style="142"/>
    <col min="14083" max="14083" width="5.7109375" style="142" customWidth="1"/>
    <col min="14084" max="14084" width="27.5703125" style="142" customWidth="1"/>
    <col min="14085" max="14094" width="11.7109375" style="142" customWidth="1"/>
    <col min="14095" max="14095" width="14" style="142" customWidth="1"/>
    <col min="14096" max="14096" width="13.7109375" style="142" customWidth="1"/>
    <col min="14097" max="14338" width="9.140625" style="142"/>
    <col min="14339" max="14339" width="5.7109375" style="142" customWidth="1"/>
    <col min="14340" max="14340" width="27.5703125" style="142" customWidth="1"/>
    <col min="14341" max="14350" width="11.7109375" style="142" customWidth="1"/>
    <col min="14351" max="14351" width="14" style="142" customWidth="1"/>
    <col min="14352" max="14352" width="13.7109375" style="142" customWidth="1"/>
    <col min="14353" max="14594" width="9.140625" style="142"/>
    <col min="14595" max="14595" width="5.7109375" style="142" customWidth="1"/>
    <col min="14596" max="14596" width="27.5703125" style="142" customWidth="1"/>
    <col min="14597" max="14606" width="11.7109375" style="142" customWidth="1"/>
    <col min="14607" max="14607" width="14" style="142" customWidth="1"/>
    <col min="14608" max="14608" width="13.7109375" style="142" customWidth="1"/>
    <col min="14609" max="14850" width="9.140625" style="142"/>
    <col min="14851" max="14851" width="5.7109375" style="142" customWidth="1"/>
    <col min="14852" max="14852" width="27.5703125" style="142" customWidth="1"/>
    <col min="14853" max="14862" width="11.7109375" style="142" customWidth="1"/>
    <col min="14863" max="14863" width="14" style="142" customWidth="1"/>
    <col min="14864" max="14864" width="13.7109375" style="142" customWidth="1"/>
    <col min="14865" max="15106" width="9.140625" style="142"/>
    <col min="15107" max="15107" width="5.7109375" style="142" customWidth="1"/>
    <col min="15108" max="15108" width="27.5703125" style="142" customWidth="1"/>
    <col min="15109" max="15118" width="11.7109375" style="142" customWidth="1"/>
    <col min="15119" max="15119" width="14" style="142" customWidth="1"/>
    <col min="15120" max="15120" width="13.7109375" style="142" customWidth="1"/>
    <col min="15121" max="15362" width="9.140625" style="142"/>
    <col min="15363" max="15363" width="5.7109375" style="142" customWidth="1"/>
    <col min="15364" max="15364" width="27.5703125" style="142" customWidth="1"/>
    <col min="15365" max="15374" width="11.7109375" style="142" customWidth="1"/>
    <col min="15375" max="15375" width="14" style="142" customWidth="1"/>
    <col min="15376" max="15376" width="13.7109375" style="142" customWidth="1"/>
    <col min="15377" max="15618" width="9.140625" style="142"/>
    <col min="15619" max="15619" width="5.7109375" style="142" customWidth="1"/>
    <col min="15620" max="15620" width="27.5703125" style="142" customWidth="1"/>
    <col min="15621" max="15630" width="11.7109375" style="142" customWidth="1"/>
    <col min="15631" max="15631" width="14" style="142" customWidth="1"/>
    <col min="15632" max="15632" width="13.7109375" style="142" customWidth="1"/>
    <col min="15633" max="15874" width="9.140625" style="142"/>
    <col min="15875" max="15875" width="5.7109375" style="142" customWidth="1"/>
    <col min="15876" max="15876" width="27.5703125" style="142" customWidth="1"/>
    <col min="15877" max="15886" width="11.7109375" style="142" customWidth="1"/>
    <col min="15887" max="15887" width="14" style="142" customWidth="1"/>
    <col min="15888" max="15888" width="13.7109375" style="142" customWidth="1"/>
    <col min="15889" max="16130" width="9.140625" style="142"/>
    <col min="16131" max="16131" width="5.7109375" style="142" customWidth="1"/>
    <col min="16132" max="16132" width="27.5703125" style="142" customWidth="1"/>
    <col min="16133" max="16142" width="11.7109375" style="142" customWidth="1"/>
    <col min="16143" max="16143" width="14" style="142" customWidth="1"/>
    <col min="16144" max="16144" width="13.7109375" style="142" customWidth="1"/>
    <col min="16145" max="16384" width="9.140625" style="142"/>
  </cols>
  <sheetData>
    <row r="1" spans="1:16" ht="30" customHeight="1" x14ac:dyDescent="0.2">
      <c r="A1" s="595" t="s">
        <v>305</v>
      </c>
      <c r="B1" s="273"/>
      <c r="C1" s="273"/>
      <c r="D1" s="771" t="s">
        <v>347</v>
      </c>
      <c r="E1" s="771"/>
      <c r="F1" s="771"/>
      <c r="G1" s="771"/>
      <c r="H1" s="771"/>
      <c r="I1" s="771"/>
      <c r="J1" s="771"/>
      <c r="K1" s="771"/>
      <c r="L1" s="771"/>
      <c r="M1" s="273"/>
      <c r="N1" s="273"/>
      <c r="O1" s="273"/>
      <c r="P1" s="273"/>
    </row>
    <row r="2" spans="1:16" ht="17.25" customHeight="1" thickBot="1" x14ac:dyDescent="0.25">
      <c r="A2" s="596" t="str">
        <f>'1-Zaposlenost'!$A$1</f>
        <v>Trgovačko društvo: MORSKI LAV d.o.o.</v>
      </c>
      <c r="B2" s="582"/>
      <c r="C2" s="582"/>
      <c r="D2" s="582"/>
      <c r="E2" s="582"/>
      <c r="F2" s="582"/>
      <c r="G2" s="590"/>
      <c r="H2" s="590"/>
      <c r="I2" s="590"/>
      <c r="J2" s="174"/>
      <c r="K2"/>
      <c r="L2"/>
      <c r="M2"/>
      <c r="N2" s="562" t="s">
        <v>339</v>
      </c>
      <c r="P2" s="174"/>
    </row>
    <row r="3" spans="1:16" ht="13.5" customHeight="1" thickTop="1" x14ac:dyDescent="0.2">
      <c r="A3" s="775" t="s">
        <v>111</v>
      </c>
      <c r="B3" s="778" t="s">
        <v>112</v>
      </c>
      <c r="C3" s="781" t="s">
        <v>348</v>
      </c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3"/>
    </row>
    <row r="4" spans="1:16" ht="12.75" customHeight="1" x14ac:dyDescent="0.2">
      <c r="A4" s="776"/>
      <c r="B4" s="779"/>
      <c r="C4" s="784" t="s">
        <v>126</v>
      </c>
      <c r="D4" s="786" t="s">
        <v>127</v>
      </c>
      <c r="E4" s="787"/>
      <c r="F4" s="787"/>
      <c r="G4" s="787"/>
      <c r="H4" s="787"/>
      <c r="I4" s="787"/>
      <c r="J4" s="787"/>
      <c r="K4" s="787"/>
      <c r="L4" s="787"/>
      <c r="M4" s="787"/>
      <c r="N4" s="788" t="s">
        <v>180</v>
      </c>
    </row>
    <row r="5" spans="1:16" ht="82.5" customHeight="1" x14ac:dyDescent="0.2">
      <c r="A5" s="777"/>
      <c r="B5" s="780"/>
      <c r="C5" s="785"/>
      <c r="D5" s="585" t="s">
        <v>135</v>
      </c>
      <c r="E5" s="585" t="s">
        <v>181</v>
      </c>
      <c r="F5" s="585" t="s">
        <v>128</v>
      </c>
      <c r="G5" s="585" t="s">
        <v>167</v>
      </c>
      <c r="H5" s="585" t="s">
        <v>134</v>
      </c>
      <c r="I5" s="585" t="s">
        <v>129</v>
      </c>
      <c r="J5" s="585" t="s">
        <v>130</v>
      </c>
      <c r="K5" s="585" t="s">
        <v>131</v>
      </c>
      <c r="L5" s="585" t="s">
        <v>136</v>
      </c>
      <c r="M5" s="591" t="s">
        <v>182</v>
      </c>
      <c r="N5" s="789"/>
    </row>
    <row r="6" spans="1:16" ht="13.5" thickBot="1" x14ac:dyDescent="0.25">
      <c r="A6" s="278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144">
        <v>8</v>
      </c>
      <c r="I6" s="144">
        <v>9</v>
      </c>
      <c r="J6" s="144">
        <v>10</v>
      </c>
      <c r="K6" s="144">
        <v>11</v>
      </c>
      <c r="L6" s="144">
        <v>12</v>
      </c>
      <c r="M6" s="170">
        <v>13</v>
      </c>
      <c r="N6" s="274">
        <v>14</v>
      </c>
    </row>
    <row r="7" spans="1:16" ht="17.25" customHeight="1" thickTop="1" x14ac:dyDescent="0.2">
      <c r="A7" s="279" t="s">
        <v>3</v>
      </c>
      <c r="B7" s="147" t="s">
        <v>29</v>
      </c>
      <c r="C7" s="148"/>
      <c r="D7" s="149"/>
      <c r="E7" s="149"/>
      <c r="F7" s="148"/>
      <c r="G7" s="148"/>
      <c r="H7" s="148"/>
      <c r="I7" s="148"/>
      <c r="J7" s="148"/>
      <c r="K7" s="148"/>
      <c r="L7" s="149"/>
      <c r="M7" s="175">
        <f>SUM(D7:L7)</f>
        <v>0</v>
      </c>
      <c r="N7" s="275">
        <f>SUM(C7,M7)</f>
        <v>0</v>
      </c>
    </row>
    <row r="8" spans="1:16" ht="17.25" customHeight="1" x14ac:dyDescent="0.2">
      <c r="A8" s="280" t="s">
        <v>20</v>
      </c>
      <c r="B8" s="154" t="s">
        <v>117</v>
      </c>
      <c r="C8" s="148"/>
      <c r="D8" s="149"/>
      <c r="E8" s="149"/>
      <c r="F8" s="148"/>
      <c r="G8" s="148"/>
      <c r="H8" s="148"/>
      <c r="I8" s="148"/>
      <c r="J8" s="148"/>
      <c r="K8" s="148"/>
      <c r="L8" s="149"/>
      <c r="M8" s="175">
        <f t="shared" ref="M8:M24" si="0">SUM(D8:L8)</f>
        <v>0</v>
      </c>
      <c r="N8" s="275">
        <f t="shared" ref="N8:N24" si="1">SUM(C8,M8)</f>
        <v>0</v>
      </c>
    </row>
    <row r="9" spans="1:16" ht="17.25" customHeight="1" x14ac:dyDescent="0.2">
      <c r="A9" s="280" t="s">
        <v>21</v>
      </c>
      <c r="B9" s="154" t="s">
        <v>117</v>
      </c>
      <c r="C9" s="148"/>
      <c r="D9" s="149"/>
      <c r="E9" s="149"/>
      <c r="F9" s="148"/>
      <c r="G9" s="148"/>
      <c r="H9" s="148"/>
      <c r="I9" s="148"/>
      <c r="J9" s="148"/>
      <c r="K9" s="148"/>
      <c r="L9" s="149"/>
      <c r="M9" s="175">
        <f t="shared" si="0"/>
        <v>0</v>
      </c>
      <c r="N9" s="275">
        <f t="shared" si="1"/>
        <v>0</v>
      </c>
    </row>
    <row r="10" spans="1:16" ht="17.25" customHeight="1" x14ac:dyDescent="0.2">
      <c r="A10" s="280" t="s">
        <v>22</v>
      </c>
      <c r="B10" s="154" t="s">
        <v>19</v>
      </c>
      <c r="C10" s="148"/>
      <c r="D10" s="149"/>
      <c r="E10" s="149"/>
      <c r="F10" s="148"/>
      <c r="G10" s="148"/>
      <c r="H10" s="148"/>
      <c r="I10" s="148"/>
      <c r="J10" s="148"/>
      <c r="K10" s="148"/>
      <c r="L10" s="149"/>
      <c r="M10" s="175">
        <f t="shared" si="0"/>
        <v>0</v>
      </c>
      <c r="N10" s="275">
        <f t="shared" si="1"/>
        <v>0</v>
      </c>
    </row>
    <row r="11" spans="1:16" ht="17.25" customHeight="1" x14ac:dyDescent="0.2">
      <c r="A11" s="280" t="s">
        <v>118</v>
      </c>
      <c r="B11" s="154" t="s">
        <v>19</v>
      </c>
      <c r="C11" s="148"/>
      <c r="D11" s="149"/>
      <c r="E11" s="149"/>
      <c r="F11" s="148"/>
      <c r="G11" s="148"/>
      <c r="H11" s="148"/>
      <c r="I11" s="148"/>
      <c r="J11" s="148"/>
      <c r="K11" s="148"/>
      <c r="L11" s="149"/>
      <c r="M11" s="175">
        <f t="shared" si="0"/>
        <v>0</v>
      </c>
      <c r="N11" s="275">
        <f t="shared" si="1"/>
        <v>0</v>
      </c>
    </row>
    <row r="12" spans="1:16" ht="17.25" customHeight="1" x14ac:dyDescent="0.2">
      <c r="A12" s="280" t="s">
        <v>119</v>
      </c>
      <c r="B12" s="154" t="s">
        <v>19</v>
      </c>
      <c r="C12" s="148"/>
      <c r="D12" s="149"/>
      <c r="E12" s="149"/>
      <c r="F12" s="148"/>
      <c r="G12" s="148"/>
      <c r="H12" s="148"/>
      <c r="I12" s="148"/>
      <c r="J12" s="148"/>
      <c r="K12" s="148"/>
      <c r="L12" s="149"/>
      <c r="M12" s="175">
        <f t="shared" si="0"/>
        <v>0</v>
      </c>
      <c r="N12" s="275">
        <f t="shared" si="1"/>
        <v>0</v>
      </c>
    </row>
    <row r="13" spans="1:16" ht="17.25" customHeight="1" x14ac:dyDescent="0.2">
      <c r="A13" s="279" t="s">
        <v>4</v>
      </c>
      <c r="B13" s="155" t="s">
        <v>30</v>
      </c>
      <c r="C13" s="148"/>
      <c r="D13" s="149"/>
      <c r="E13" s="149"/>
      <c r="F13" s="148"/>
      <c r="G13" s="148"/>
      <c r="H13" s="148"/>
      <c r="I13" s="148"/>
      <c r="J13" s="148"/>
      <c r="K13" s="148"/>
      <c r="L13" s="149"/>
      <c r="M13" s="175">
        <f t="shared" si="0"/>
        <v>0</v>
      </c>
      <c r="N13" s="275">
        <f t="shared" si="1"/>
        <v>0</v>
      </c>
    </row>
    <row r="14" spans="1:16" ht="17.25" customHeight="1" x14ac:dyDescent="0.2">
      <c r="A14" s="280" t="s">
        <v>23</v>
      </c>
      <c r="B14" s="154" t="s">
        <v>117</v>
      </c>
      <c r="C14" s="148"/>
      <c r="D14" s="149"/>
      <c r="E14" s="149"/>
      <c r="F14" s="148"/>
      <c r="G14" s="148"/>
      <c r="H14" s="148"/>
      <c r="I14" s="148"/>
      <c r="J14" s="148"/>
      <c r="K14" s="148"/>
      <c r="L14" s="149"/>
      <c r="M14" s="175">
        <f t="shared" si="0"/>
        <v>0</v>
      </c>
      <c r="N14" s="275">
        <f t="shared" si="1"/>
        <v>0</v>
      </c>
    </row>
    <row r="15" spans="1:16" ht="17.25" customHeight="1" x14ac:dyDescent="0.2">
      <c r="A15" s="280" t="s">
        <v>24</v>
      </c>
      <c r="B15" s="154" t="s">
        <v>117</v>
      </c>
      <c r="C15" s="148"/>
      <c r="D15" s="149"/>
      <c r="E15" s="149"/>
      <c r="F15" s="148"/>
      <c r="G15" s="148"/>
      <c r="H15" s="148"/>
      <c r="I15" s="148"/>
      <c r="J15" s="148"/>
      <c r="K15" s="148"/>
      <c r="L15" s="149"/>
      <c r="M15" s="175">
        <f t="shared" si="0"/>
        <v>0</v>
      </c>
      <c r="N15" s="275">
        <f t="shared" si="1"/>
        <v>0</v>
      </c>
    </row>
    <row r="16" spans="1:16" ht="17.25" customHeight="1" x14ac:dyDescent="0.2">
      <c r="A16" s="280" t="s">
        <v>25</v>
      </c>
      <c r="B16" s="154" t="s">
        <v>117</v>
      </c>
      <c r="C16" s="148"/>
      <c r="D16" s="149"/>
      <c r="E16" s="149"/>
      <c r="F16" s="148"/>
      <c r="G16" s="148"/>
      <c r="H16" s="148"/>
      <c r="I16" s="148"/>
      <c r="J16" s="148"/>
      <c r="K16" s="148"/>
      <c r="L16" s="149"/>
      <c r="M16" s="175">
        <f t="shared" si="0"/>
        <v>0</v>
      </c>
      <c r="N16" s="275">
        <f t="shared" si="1"/>
        <v>0</v>
      </c>
    </row>
    <row r="17" spans="1:16" ht="17.25" customHeight="1" x14ac:dyDescent="0.2">
      <c r="A17" s="280" t="s">
        <v>120</v>
      </c>
      <c r="B17" s="154" t="s">
        <v>117</v>
      </c>
      <c r="C17" s="148"/>
      <c r="D17" s="149"/>
      <c r="E17" s="149"/>
      <c r="F17" s="148"/>
      <c r="G17" s="148"/>
      <c r="H17" s="148"/>
      <c r="I17" s="148"/>
      <c r="J17" s="148"/>
      <c r="K17" s="148"/>
      <c r="L17" s="149"/>
      <c r="M17" s="175">
        <f t="shared" si="0"/>
        <v>0</v>
      </c>
      <c r="N17" s="275">
        <f t="shared" si="1"/>
        <v>0</v>
      </c>
    </row>
    <row r="18" spans="1:16" ht="17.25" customHeight="1" x14ac:dyDescent="0.2">
      <c r="A18" s="280" t="s">
        <v>121</v>
      </c>
      <c r="B18" s="154" t="s">
        <v>117</v>
      </c>
      <c r="C18" s="148"/>
      <c r="D18" s="149"/>
      <c r="E18" s="149"/>
      <c r="F18" s="148"/>
      <c r="G18" s="148"/>
      <c r="H18" s="148"/>
      <c r="I18" s="148"/>
      <c r="J18" s="148"/>
      <c r="K18" s="148"/>
      <c r="L18" s="149"/>
      <c r="M18" s="175">
        <f t="shared" si="0"/>
        <v>0</v>
      </c>
      <c r="N18" s="275">
        <f t="shared" si="1"/>
        <v>0</v>
      </c>
    </row>
    <row r="19" spans="1:16" ht="17.25" customHeight="1" x14ac:dyDescent="0.2">
      <c r="A19" s="279" t="s">
        <v>5</v>
      </c>
      <c r="B19" s="158" t="s">
        <v>31</v>
      </c>
      <c r="C19" s="96"/>
      <c r="D19" s="148"/>
      <c r="E19" s="148"/>
      <c r="F19" s="148"/>
      <c r="G19" s="148"/>
      <c r="H19" s="148"/>
      <c r="I19" s="148"/>
      <c r="J19" s="148"/>
      <c r="K19" s="96"/>
      <c r="L19" s="148"/>
      <c r="M19" s="175">
        <f t="shared" si="0"/>
        <v>0</v>
      </c>
      <c r="N19" s="275">
        <f t="shared" si="1"/>
        <v>0</v>
      </c>
    </row>
    <row r="20" spans="1:16" ht="17.25" customHeight="1" x14ac:dyDescent="0.2">
      <c r="A20" s="280" t="s">
        <v>26</v>
      </c>
      <c r="B20" s="154" t="s">
        <v>117</v>
      </c>
      <c r="C20" s="159"/>
      <c r="D20" s="160"/>
      <c r="E20" s="160"/>
      <c r="F20" s="160"/>
      <c r="G20" s="160"/>
      <c r="H20" s="160"/>
      <c r="I20" s="160"/>
      <c r="J20" s="160"/>
      <c r="K20" s="159"/>
      <c r="L20" s="160"/>
      <c r="M20" s="176">
        <f t="shared" si="0"/>
        <v>0</v>
      </c>
      <c r="N20" s="276">
        <f t="shared" si="1"/>
        <v>0</v>
      </c>
    </row>
    <row r="21" spans="1:16" ht="17.25" customHeight="1" x14ac:dyDescent="0.2">
      <c r="A21" s="280" t="s">
        <v>27</v>
      </c>
      <c r="B21" s="154" t="s">
        <v>117</v>
      </c>
      <c r="C21" s="159"/>
      <c r="D21" s="160"/>
      <c r="E21" s="160"/>
      <c r="F21" s="160"/>
      <c r="G21" s="160"/>
      <c r="H21" s="160"/>
      <c r="I21" s="160"/>
      <c r="J21" s="160"/>
      <c r="K21" s="159"/>
      <c r="L21" s="160"/>
      <c r="M21" s="176">
        <f t="shared" si="0"/>
        <v>0</v>
      </c>
      <c r="N21" s="276">
        <f t="shared" si="1"/>
        <v>0</v>
      </c>
    </row>
    <row r="22" spans="1:16" ht="17.25" customHeight="1" x14ac:dyDescent="0.2">
      <c r="A22" s="280" t="s">
        <v>28</v>
      </c>
      <c r="B22" s="154" t="s">
        <v>19</v>
      </c>
      <c r="C22" s="159"/>
      <c r="D22" s="160"/>
      <c r="E22" s="160"/>
      <c r="F22" s="160"/>
      <c r="G22" s="160"/>
      <c r="H22" s="160"/>
      <c r="I22" s="160"/>
      <c r="J22" s="160"/>
      <c r="K22" s="159"/>
      <c r="L22" s="160"/>
      <c r="M22" s="176">
        <f t="shared" si="0"/>
        <v>0</v>
      </c>
      <c r="N22" s="276">
        <f t="shared" si="1"/>
        <v>0</v>
      </c>
    </row>
    <row r="23" spans="1:16" ht="17.25" customHeight="1" x14ac:dyDescent="0.2">
      <c r="A23" s="280" t="s">
        <v>122</v>
      </c>
      <c r="B23" s="154" t="s">
        <v>19</v>
      </c>
      <c r="C23" s="159"/>
      <c r="D23" s="160"/>
      <c r="E23" s="160"/>
      <c r="F23" s="160"/>
      <c r="G23" s="160"/>
      <c r="H23" s="160"/>
      <c r="I23" s="160"/>
      <c r="J23" s="160"/>
      <c r="K23" s="159"/>
      <c r="L23" s="160"/>
      <c r="M23" s="176">
        <f t="shared" si="0"/>
        <v>0</v>
      </c>
      <c r="N23" s="276">
        <f t="shared" si="1"/>
        <v>0</v>
      </c>
    </row>
    <row r="24" spans="1:16" ht="17.25" customHeight="1" x14ac:dyDescent="0.2">
      <c r="A24" s="280" t="s">
        <v>123</v>
      </c>
      <c r="B24" s="154" t="s">
        <v>19</v>
      </c>
      <c r="C24" s="159"/>
      <c r="D24" s="160"/>
      <c r="E24" s="160"/>
      <c r="F24" s="160"/>
      <c r="G24" s="160"/>
      <c r="H24" s="160"/>
      <c r="I24" s="160"/>
      <c r="J24" s="160"/>
      <c r="K24" s="159"/>
      <c r="L24" s="160"/>
      <c r="M24" s="176">
        <f t="shared" si="0"/>
        <v>0</v>
      </c>
      <c r="N24" s="276">
        <f t="shared" si="1"/>
        <v>0</v>
      </c>
    </row>
    <row r="25" spans="1:16" ht="17.25" customHeight="1" thickBot="1" x14ac:dyDescent="0.25">
      <c r="A25" s="772" t="s">
        <v>132</v>
      </c>
      <c r="B25" s="773"/>
      <c r="C25" s="162">
        <f t="shared" ref="C25:N25" si="2">SUM(C7,C13,C19)</f>
        <v>0</v>
      </c>
      <c r="D25" s="163">
        <f t="shared" si="2"/>
        <v>0</v>
      </c>
      <c r="E25" s="163"/>
      <c r="F25" s="163">
        <f t="shared" si="2"/>
        <v>0</v>
      </c>
      <c r="G25" s="163">
        <f t="shared" si="2"/>
        <v>0</v>
      </c>
      <c r="H25" s="163"/>
      <c r="I25" s="163">
        <f t="shared" si="2"/>
        <v>0</v>
      </c>
      <c r="J25" s="163">
        <f t="shared" si="2"/>
        <v>0</v>
      </c>
      <c r="K25" s="162">
        <f t="shared" si="2"/>
        <v>0</v>
      </c>
      <c r="L25" s="163">
        <f t="shared" si="2"/>
        <v>0</v>
      </c>
      <c r="M25" s="177">
        <f t="shared" si="2"/>
        <v>0</v>
      </c>
      <c r="N25" s="277">
        <f t="shared" si="2"/>
        <v>0</v>
      </c>
    </row>
    <row r="26" spans="1:16" ht="6.75" customHeight="1" thickTop="1" x14ac:dyDescent="0.2"/>
    <row r="27" spans="1:16" ht="25.5" customHeight="1" x14ac:dyDescent="0.2">
      <c r="A27" s="774" t="s">
        <v>183</v>
      </c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  <c r="N27" s="774"/>
      <c r="O27" s="272"/>
      <c r="P27" s="272"/>
    </row>
  </sheetData>
  <sheetProtection insertRows="0"/>
  <mergeCells count="9">
    <mergeCell ref="D1:L1"/>
    <mergeCell ref="A25:B25"/>
    <mergeCell ref="A27:N27"/>
    <mergeCell ref="A3:A5"/>
    <mergeCell ref="B3:B5"/>
    <mergeCell ref="C3:N3"/>
    <mergeCell ref="C4:C5"/>
    <mergeCell ref="D4:M4"/>
    <mergeCell ref="N4:N5"/>
  </mergeCell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D40"/>
  <sheetViews>
    <sheetView showGridLines="0" showZeros="0" zoomScaleNormal="100" zoomScaleSheetLayoutView="100" workbookViewId="0">
      <selection activeCell="A3" sqref="A3:C38"/>
    </sheetView>
  </sheetViews>
  <sheetFormatPr defaultColWidth="7.85546875" defaultRowHeight="12.75" x14ac:dyDescent="0.2"/>
  <cols>
    <col min="1" max="1" width="64.7109375" style="77" customWidth="1"/>
    <col min="2" max="2" width="17.5703125" style="77" customWidth="1"/>
    <col min="3" max="3" width="16.140625" style="77" customWidth="1"/>
    <col min="4" max="4" width="7.85546875" style="77"/>
    <col min="5" max="5" width="16.85546875" style="77" customWidth="1"/>
    <col min="6" max="16384" width="7.85546875" style="77"/>
  </cols>
  <sheetData>
    <row r="1" spans="1:3" ht="15" x14ac:dyDescent="0.2">
      <c r="A1" s="76" t="s">
        <v>238</v>
      </c>
    </row>
    <row r="2" spans="1:3" ht="5.25" customHeight="1" x14ac:dyDescent="0.2"/>
    <row r="3" spans="1:3" ht="29.25" customHeight="1" x14ac:dyDescent="0.2">
      <c r="A3" s="691" t="s">
        <v>345</v>
      </c>
      <c r="B3" s="691"/>
      <c r="C3" s="691"/>
    </row>
    <row r="4" spans="1:3" ht="3.75" customHeight="1" x14ac:dyDescent="0.2">
      <c r="B4" s="78"/>
      <c r="C4" s="78"/>
    </row>
    <row r="5" spans="1:3" ht="13.5" customHeight="1" thickBot="1" x14ac:dyDescent="0.25">
      <c r="A5" s="77" t="str">
        <f>'1-Zaposlenost'!$A$1</f>
        <v>Trgovačko društvo: MORSKI LAV d.o.o.</v>
      </c>
      <c r="C5" s="562" t="s">
        <v>339</v>
      </c>
    </row>
    <row r="6" spans="1:3" ht="27.75" customHeight="1" thickTop="1" x14ac:dyDescent="0.2">
      <c r="A6" s="790" t="s">
        <v>137</v>
      </c>
      <c r="B6" s="792" t="s">
        <v>360</v>
      </c>
      <c r="C6" s="794" t="s">
        <v>346</v>
      </c>
    </row>
    <row r="7" spans="1:3" ht="19.5" customHeight="1" thickBot="1" x14ac:dyDescent="0.25">
      <c r="A7" s="791"/>
      <c r="B7" s="793"/>
      <c r="C7" s="795"/>
    </row>
    <row r="8" spans="1:3" s="85" customFormat="1" ht="14.25" customHeight="1" thickBot="1" x14ac:dyDescent="0.25">
      <c r="A8" s="79">
        <v>1</v>
      </c>
      <c r="B8" s="81">
        <v>2</v>
      </c>
      <c r="C8" s="84">
        <v>3</v>
      </c>
    </row>
    <row r="9" spans="1:3" ht="20.100000000000001" customHeight="1" x14ac:dyDescent="0.2">
      <c r="A9" s="190" t="s">
        <v>163</v>
      </c>
      <c r="B9" s="191"/>
      <c r="C9" s="192"/>
    </row>
    <row r="10" spans="1:3" ht="20.100000000000001" customHeight="1" x14ac:dyDescent="0.2">
      <c r="A10" s="187" t="s">
        <v>138</v>
      </c>
      <c r="B10" s="193">
        <v>1145574.3320724666</v>
      </c>
      <c r="C10" s="194">
        <v>1224891</v>
      </c>
    </row>
    <row r="11" spans="1:3" ht="20.100000000000001" customHeight="1" x14ac:dyDescent="0.2">
      <c r="A11" s="187" t="s">
        <v>139</v>
      </c>
      <c r="B11" s="193"/>
      <c r="C11" s="195"/>
    </row>
    <row r="12" spans="1:3" ht="20.100000000000001" customHeight="1" x14ac:dyDescent="0.2">
      <c r="A12" s="187" t="s">
        <v>140</v>
      </c>
      <c r="B12" s="193"/>
      <c r="C12" s="195"/>
    </row>
    <row r="13" spans="1:3" ht="20.100000000000001" customHeight="1" x14ac:dyDescent="0.2">
      <c r="A13" s="187" t="s">
        <v>141</v>
      </c>
      <c r="B13" s="193"/>
      <c r="C13" s="195"/>
    </row>
    <row r="14" spans="1:3" ht="20.100000000000001" customHeight="1" x14ac:dyDescent="0.2">
      <c r="A14" s="187" t="s">
        <v>142</v>
      </c>
      <c r="B14" s="193">
        <v>4171.7433140885259</v>
      </c>
      <c r="C14" s="195">
        <v>3100</v>
      </c>
    </row>
    <row r="15" spans="1:3" ht="20.100000000000001" customHeight="1" x14ac:dyDescent="0.2">
      <c r="A15" s="187" t="s">
        <v>143</v>
      </c>
      <c r="B15" s="193">
        <v>-459420.00132722803</v>
      </c>
      <c r="C15" s="193">
        <v>-480531</v>
      </c>
    </row>
    <row r="16" spans="1:3" ht="20.100000000000001" customHeight="1" x14ac:dyDescent="0.2">
      <c r="A16" s="187" t="s">
        <v>144</v>
      </c>
      <c r="B16" s="193">
        <v>-251068.81677616297</v>
      </c>
      <c r="C16" s="193">
        <v>-292314</v>
      </c>
    </row>
    <row r="17" spans="1:3" ht="20.100000000000001" customHeight="1" x14ac:dyDescent="0.2">
      <c r="A17" s="187" t="s">
        <v>145</v>
      </c>
      <c r="B17" s="193">
        <v>-411.68179706682588</v>
      </c>
      <c r="C17" s="193">
        <v>-1072</v>
      </c>
    </row>
    <row r="18" spans="1:3" ht="20.100000000000001" customHeight="1" x14ac:dyDescent="0.2">
      <c r="A18" s="187" t="s">
        <v>146</v>
      </c>
      <c r="B18" s="193">
        <v>-323479.59386820626</v>
      </c>
      <c r="C18" s="193">
        <v>-344201</v>
      </c>
    </row>
    <row r="19" spans="1:3" ht="20.100000000000001" customHeight="1" thickBot="1" x14ac:dyDescent="0.25">
      <c r="A19" s="188" t="s">
        <v>147</v>
      </c>
      <c r="B19" s="196">
        <v>-11195.83250381578</v>
      </c>
      <c r="C19" s="196">
        <v>-12547</v>
      </c>
    </row>
    <row r="20" spans="1:3" ht="20.100000000000001" customHeight="1" thickBot="1" x14ac:dyDescent="0.25">
      <c r="A20" s="189" t="s">
        <v>184</v>
      </c>
      <c r="B20" s="197">
        <f>SUM(B10:B19)</f>
        <v>104170.14911407534</v>
      </c>
      <c r="C20" s="197">
        <f>SUM(C10:C19)</f>
        <v>97326</v>
      </c>
    </row>
    <row r="21" spans="1:3" ht="20.100000000000001" customHeight="1" x14ac:dyDescent="0.2">
      <c r="A21" s="190" t="s">
        <v>164</v>
      </c>
      <c r="B21" s="191"/>
      <c r="C21" s="194"/>
    </row>
    <row r="22" spans="1:3" ht="20.100000000000001" customHeight="1" x14ac:dyDescent="0.2">
      <c r="A22" s="187" t="s">
        <v>148</v>
      </c>
      <c r="B22" s="193"/>
      <c r="C22" s="200"/>
    </row>
    <row r="23" spans="1:3" ht="20.100000000000001" customHeight="1" x14ac:dyDescent="0.2">
      <c r="A23" s="187" t="s">
        <v>149</v>
      </c>
      <c r="B23" s="193"/>
      <c r="C23" s="195"/>
    </row>
    <row r="24" spans="1:3" ht="20.100000000000001" customHeight="1" x14ac:dyDescent="0.2">
      <c r="A24" s="187" t="s">
        <v>150</v>
      </c>
      <c r="B24" s="193"/>
      <c r="C24" s="195"/>
    </row>
    <row r="25" spans="1:3" ht="20.100000000000001" customHeight="1" thickBot="1" x14ac:dyDescent="0.25">
      <c r="A25" s="187" t="s">
        <v>151</v>
      </c>
      <c r="B25" s="193"/>
      <c r="C25" s="195"/>
    </row>
    <row r="26" spans="1:3" ht="20.100000000000001" customHeight="1" thickBot="1" x14ac:dyDescent="0.25">
      <c r="A26" s="189" t="s">
        <v>185</v>
      </c>
      <c r="B26" s="197"/>
      <c r="C26" s="201"/>
    </row>
    <row r="27" spans="1:3" ht="20.100000000000001" customHeight="1" x14ac:dyDescent="0.2">
      <c r="A27" s="190" t="s">
        <v>165</v>
      </c>
      <c r="B27" s="193"/>
      <c r="C27" s="195"/>
    </row>
    <row r="28" spans="1:3" ht="20.100000000000001" customHeight="1" x14ac:dyDescent="0.2">
      <c r="A28" s="187" t="s">
        <v>152</v>
      </c>
      <c r="B28" s="193">
        <v>1560.2893357223438</v>
      </c>
      <c r="C28" s="195"/>
    </row>
    <row r="29" spans="1:3" ht="20.100000000000001" customHeight="1" x14ac:dyDescent="0.2">
      <c r="A29" s="187" t="s">
        <v>186</v>
      </c>
      <c r="B29" s="193">
        <v>0</v>
      </c>
      <c r="C29" s="195"/>
    </row>
    <row r="30" spans="1:3" ht="30.75" customHeight="1" x14ac:dyDescent="0.2">
      <c r="A30" s="281" t="s">
        <v>187</v>
      </c>
      <c r="B30" s="193">
        <v>0</v>
      </c>
      <c r="C30" s="200"/>
    </row>
    <row r="31" spans="1:3" ht="20.100000000000001" customHeight="1" x14ac:dyDescent="0.2">
      <c r="A31" s="187" t="s">
        <v>153</v>
      </c>
      <c r="B31" s="193">
        <v>-106102.86017652132</v>
      </c>
      <c r="C31" s="193">
        <v>-74109</v>
      </c>
    </row>
    <row r="32" spans="1:3" ht="20.100000000000001" customHeight="1" thickBot="1" x14ac:dyDescent="0.25">
      <c r="A32" s="187" t="s">
        <v>188</v>
      </c>
      <c r="B32" s="282"/>
      <c r="C32" s="283"/>
    </row>
    <row r="33" spans="1:4" ht="20.100000000000001" customHeight="1" thickBot="1" x14ac:dyDescent="0.25">
      <c r="A33" s="189" t="s">
        <v>189</v>
      </c>
      <c r="B33" s="197">
        <f>+B27+B28+B29+B30+B31+B32</f>
        <v>-104542.57084079899</v>
      </c>
      <c r="C33" s="197">
        <f>+C27+C28+C29+C30+C31+C32</f>
        <v>-74109</v>
      </c>
    </row>
    <row r="34" spans="1:4" ht="15" customHeight="1" thickBot="1" x14ac:dyDescent="0.25">
      <c r="A34" s="187"/>
      <c r="B34" s="193"/>
      <c r="C34" s="195"/>
    </row>
    <row r="35" spans="1:4" ht="20.100000000000001" customHeight="1" thickBot="1" x14ac:dyDescent="0.25">
      <c r="A35" s="189" t="s">
        <v>154</v>
      </c>
      <c r="B35" s="197">
        <v>-372.42172672365268</v>
      </c>
      <c r="C35" s="197">
        <v>23227</v>
      </c>
    </row>
    <row r="36" spans="1:4" ht="15" customHeight="1" thickBot="1" x14ac:dyDescent="0.25">
      <c r="A36" s="187"/>
      <c r="B36" s="193"/>
      <c r="C36" s="195"/>
    </row>
    <row r="37" spans="1:4" ht="20.100000000000001" customHeight="1" thickBot="1" x14ac:dyDescent="0.25">
      <c r="A37" s="189" t="s">
        <v>155</v>
      </c>
      <c r="B37" s="197">
        <v>7447.6302342557565</v>
      </c>
      <c r="C37" s="198">
        <v>7075.2487225429686</v>
      </c>
    </row>
    <row r="38" spans="1:4" ht="20.100000000000001" customHeight="1" thickBot="1" x14ac:dyDescent="0.25">
      <c r="A38" s="189" t="s">
        <v>190</v>
      </c>
      <c r="B38" s="197">
        <v>7075.2487225429686</v>
      </c>
      <c r="C38" s="199">
        <v>30302</v>
      </c>
    </row>
    <row r="39" spans="1:4" ht="6.75" customHeight="1" thickTop="1" x14ac:dyDescent="0.2">
      <c r="A39" s="796"/>
      <c r="B39" s="796"/>
      <c r="C39" s="796"/>
    </row>
    <row r="40" spans="1:4" ht="15" customHeight="1" x14ac:dyDescent="0.2">
      <c r="B40" s="689"/>
      <c r="C40" s="689"/>
      <c r="D40" s="101"/>
    </row>
  </sheetData>
  <sheetProtection formatCells="0" formatColumns="0" formatRows="0" deleteRows="0"/>
  <mergeCells count="6">
    <mergeCell ref="B40:C40"/>
    <mergeCell ref="A3:C3"/>
    <mergeCell ref="A6:A7"/>
    <mergeCell ref="B6:B7"/>
    <mergeCell ref="C6:C7"/>
    <mergeCell ref="A39:C39"/>
  </mergeCells>
  <pageMargins left="0.55118110236220474" right="0.43307086614173229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1-Zaposlenost</vt:lpstr>
      <vt:lpstr>2-Broj radnika</vt:lpstr>
      <vt:lpstr>3-Fizicki opseg usluga</vt:lpstr>
      <vt:lpstr>4-RN dob i gub</vt:lpstr>
      <vt:lpstr>5-Bilanca</vt:lpstr>
      <vt:lpstr>6-Vrijed_investicija</vt:lpstr>
      <vt:lpstr>7-Izvori investicija-1</vt:lpstr>
      <vt:lpstr>8-Izvori investicija-3</vt:lpstr>
      <vt:lpstr>9-Novcani tijek</vt:lpstr>
      <vt:lpstr>10-Pokaz.uspj</vt:lpstr>
      <vt:lpstr>'5-Bilanca'!aktiva1</vt:lpstr>
      <vt:lpstr>'5-Bilanca'!pasiva1</vt:lpstr>
      <vt:lpstr>'10-Pokaz.uspj'!Print_Area</vt:lpstr>
      <vt:lpstr>'1-Zaposlenost'!Print_Area</vt:lpstr>
      <vt:lpstr>'2-Broj radnika'!Print_Area</vt:lpstr>
      <vt:lpstr>'3-Fizicki opseg usluga'!Print_Area</vt:lpstr>
      <vt:lpstr>'4-RN dob i gub'!Print_Area</vt:lpstr>
      <vt:lpstr>'5-Bilanca'!Print_Area</vt:lpstr>
      <vt:lpstr>'9-Novcani tijek'!Print_Area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zprimorac</dc:creator>
  <cp:lastModifiedBy>Morski Lav</cp:lastModifiedBy>
  <cp:lastPrinted>2024-11-22T08:16:33Z</cp:lastPrinted>
  <dcterms:created xsi:type="dcterms:W3CDTF">2003-01-16T11:22:49Z</dcterms:created>
  <dcterms:modified xsi:type="dcterms:W3CDTF">2024-11-22T08:18:15Z</dcterms:modified>
</cp:coreProperties>
</file>